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ONTROLINTERNO1\Documents\CONTROL INTERNO  4 - 2021\MAPA INSTITUCIONAL DE RIESGOS DE CORRUPCION VIGENCIA 2021\"/>
    </mc:Choice>
  </mc:AlternateContent>
  <bookViews>
    <workbookView xWindow="0" yWindow="0" windowWidth="23970" windowHeight="9660" tabRatio="882" activeTab="1"/>
  </bookViews>
  <sheets>
    <sheet name="Intructivo" sheetId="20" r:id="rId1"/>
    <sheet name="DIRECCIONAMIENTO ESTRATEGICO" sheetId="21" r:id="rId2"/>
    <sheet name="DEPORTE ESTUDIANTIL Y F " sheetId="22" r:id="rId3"/>
    <sheet name="DEPORTE ASOCIADO" sheetId="23" r:id="rId4"/>
    <sheet name="DEPORTE SOCIAL Y C" sheetId="24" r:id="rId5"/>
    <sheet name="DEPORTE DE ALTO REN" sheetId="25" r:id="rId6"/>
    <sheet name="GESTION DE TH" sheetId="26" r:id="rId7"/>
    <sheet name="ADMINISTRATIVO Y FINANCIERO" sheetId="27" r:id="rId8"/>
    <sheet name="ADQUISICION  B Y S" sheetId="28" r:id="rId9"/>
    <sheet name="GESTION JURIDICA" sheetId="29" r:id="rId10"/>
    <sheet name="COMUNICACIONES INSTITUCIONALES" sheetId="30" r:id="rId11"/>
    <sheet name="GESTION DOCUMENTAL" sheetId="31" r:id="rId12"/>
    <sheet name="GESTION INTEGRAL" sheetId="32" r:id="rId13"/>
    <sheet name="CONTROL INTERNO" sheetId="1" r:id="rId14"/>
    <sheet name="Matriz Calor Inherente" sheetId="18" r:id="rId15"/>
    <sheet name="Matriz Calor Residual" sheetId="19" r:id="rId16"/>
    <sheet name="Tabla probabilidad" sheetId="12" r:id="rId17"/>
    <sheet name="Tabla Impacto" sheetId="13" r:id="rId18"/>
    <sheet name="Tabla Valoración controles" sheetId="15" r:id="rId19"/>
    <sheet name="Opciones Tratamiento" sheetId="16" state="hidden" r:id="rId20"/>
    <sheet name="Hoja1" sheetId="11" state="hidden" r:id="rId21"/>
  </sheets>
  <calcPr calcId="152511"/>
  <pivotCaches>
    <pivotCache cacheId="0" r:id="rId2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9" i="32" l="1"/>
  <c r="Q69" i="32"/>
  <c r="X68" i="32"/>
  <c r="Z68" i="32" s="1"/>
  <c r="T68" i="32"/>
  <c r="Q68" i="32"/>
  <c r="AB69" i="32" s="1"/>
  <c r="AA69" i="32" s="1"/>
  <c r="X67" i="32"/>
  <c r="Z67" i="32" s="1"/>
  <c r="T67" i="32"/>
  <c r="Q67" i="32"/>
  <c r="Z66" i="32"/>
  <c r="Y66" i="32"/>
  <c r="X66" i="32"/>
  <c r="T66" i="32"/>
  <c r="Q66" i="32"/>
  <c r="AB67" i="32" s="1"/>
  <c r="AA67" i="32" s="1"/>
  <c r="T65" i="32"/>
  <c r="Q65" i="32"/>
  <c r="AB66" i="32" s="1"/>
  <c r="AA66" i="32" s="1"/>
  <c r="AB64" i="32"/>
  <c r="AA64" i="32"/>
  <c r="Z64" i="32"/>
  <c r="X64" i="32"/>
  <c r="Y64" i="32" s="1"/>
  <c r="AC64" i="32" s="1"/>
  <c r="T64" i="32"/>
  <c r="Q64" i="32"/>
  <c r="X65" i="32" s="1"/>
  <c r="H64" i="32"/>
  <c r="I64" i="32" s="1"/>
  <c r="Z63" i="32"/>
  <c r="Y63" i="32"/>
  <c r="X63" i="32"/>
  <c r="T63" i="32"/>
  <c r="Q63" i="32"/>
  <c r="T62" i="32"/>
  <c r="Q62" i="32"/>
  <c r="AB63" i="32" s="1"/>
  <c r="AA63" i="32" s="1"/>
  <c r="AB61" i="32"/>
  <c r="AA61" i="32"/>
  <c r="X61" i="32"/>
  <c r="Z61" i="32" s="1"/>
  <c r="T61" i="32"/>
  <c r="Q61" i="32"/>
  <c r="X62" i="32" s="1"/>
  <c r="AB60" i="32"/>
  <c r="AA60" i="32" s="1"/>
  <c r="T60" i="32"/>
  <c r="Q60" i="32"/>
  <c r="T59" i="32"/>
  <c r="Q59" i="32"/>
  <c r="X60" i="32" s="1"/>
  <c r="T58" i="32"/>
  <c r="Q58" i="32"/>
  <c r="AB59" i="32" s="1"/>
  <c r="AA59" i="32" s="1"/>
  <c r="I58" i="32"/>
  <c r="H58" i="32"/>
  <c r="AB57" i="32"/>
  <c r="AA57" i="32" s="1"/>
  <c r="T57" i="32"/>
  <c r="Q57" i="32"/>
  <c r="T56" i="32"/>
  <c r="Q56" i="32"/>
  <c r="X57" i="32" s="1"/>
  <c r="T55" i="32"/>
  <c r="Q55" i="32"/>
  <c r="AB56" i="32" s="1"/>
  <c r="AA56" i="32" s="1"/>
  <c r="X54" i="32"/>
  <c r="Z54" i="32" s="1"/>
  <c r="T54" i="32"/>
  <c r="Q54" i="32"/>
  <c r="AB55" i="32" s="1"/>
  <c r="AA55" i="32" s="1"/>
  <c r="X53" i="32"/>
  <c r="Y53" i="32" s="1"/>
  <c r="AC53" i="32" s="1"/>
  <c r="T53" i="32"/>
  <c r="Q53" i="32"/>
  <c r="Z52" i="32"/>
  <c r="Y52" i="32"/>
  <c r="X52" i="32"/>
  <c r="T52" i="32"/>
  <c r="Q52" i="32"/>
  <c r="AB53" i="32" s="1"/>
  <c r="AA53" i="32" s="1"/>
  <c r="I52" i="32"/>
  <c r="H52" i="32"/>
  <c r="X51" i="32"/>
  <c r="Z51" i="32" s="1"/>
  <c r="T51" i="32"/>
  <c r="Q51" i="32"/>
  <c r="AB51" i="32" s="1"/>
  <c r="AA51" i="32" s="1"/>
  <c r="X50" i="32"/>
  <c r="Z50" i="32" s="1"/>
  <c r="T50" i="32"/>
  <c r="Q50" i="32"/>
  <c r="Z49" i="32"/>
  <c r="Y49" i="32"/>
  <c r="X49" i="32"/>
  <c r="T49" i="32"/>
  <c r="Q49" i="32"/>
  <c r="AB50" i="32" s="1"/>
  <c r="AA50" i="32" s="1"/>
  <c r="Z48" i="32"/>
  <c r="Y48" i="32"/>
  <c r="X48" i="32"/>
  <c r="T48" i="32"/>
  <c r="Q48" i="32"/>
  <c r="AB49" i="32" s="1"/>
  <c r="AA49" i="32" s="1"/>
  <c r="AB47" i="32"/>
  <c r="AA47" i="32"/>
  <c r="Z47" i="32"/>
  <c r="X47" i="32"/>
  <c r="Y47" i="32" s="1"/>
  <c r="AC47" i="32" s="1"/>
  <c r="T47" i="32"/>
  <c r="Q47" i="32"/>
  <c r="AB48" i="32" s="1"/>
  <c r="AA48" i="32" s="1"/>
  <c r="AB46" i="32"/>
  <c r="AA46" i="32" s="1"/>
  <c r="AC46" i="32" s="1"/>
  <c r="Y46" i="32"/>
  <c r="X46" i="32"/>
  <c r="Z46" i="32" s="1"/>
  <c r="T46" i="32"/>
  <c r="Q46" i="32"/>
  <c r="I46" i="32"/>
  <c r="H46" i="32"/>
  <c r="Z45" i="32"/>
  <c r="Y45" i="32"/>
  <c r="X45" i="32"/>
  <c r="T45" i="32"/>
  <c r="Q45" i="32"/>
  <c r="AB44" i="32"/>
  <c r="AA44" i="32"/>
  <c r="X44" i="32"/>
  <c r="Z44" i="32" s="1"/>
  <c r="T44" i="32"/>
  <c r="Q44" i="32"/>
  <c r="AB45" i="32" s="1"/>
  <c r="AA45" i="32" s="1"/>
  <c r="AB43" i="32"/>
  <c r="AA43" i="32" s="1"/>
  <c r="T43" i="32"/>
  <c r="Q43" i="32"/>
  <c r="T42" i="32"/>
  <c r="Q42" i="32"/>
  <c r="X43" i="32" s="1"/>
  <c r="T41" i="32"/>
  <c r="Q41" i="32"/>
  <c r="AB42" i="32" s="1"/>
  <c r="AA42" i="32" s="1"/>
  <c r="X40" i="32"/>
  <c r="Z40" i="32" s="1"/>
  <c r="T40" i="32"/>
  <c r="Q40" i="32"/>
  <c r="AB41" i="32" s="1"/>
  <c r="AA41" i="32" s="1"/>
  <c r="H40" i="32"/>
  <c r="T39" i="32"/>
  <c r="Q39" i="32"/>
  <c r="T38" i="32"/>
  <c r="Q38" i="32"/>
  <c r="AB39" i="32" s="1"/>
  <c r="AA39" i="32" s="1"/>
  <c r="X37" i="32"/>
  <c r="Z37" i="32" s="1"/>
  <c r="T37" i="32"/>
  <c r="Q37" i="32"/>
  <c r="AB38" i="32" s="1"/>
  <c r="AA38" i="32" s="1"/>
  <c r="X36" i="32"/>
  <c r="Y36" i="32" s="1"/>
  <c r="T36" i="32"/>
  <c r="Q36" i="32"/>
  <c r="Z35" i="32"/>
  <c r="Y35" i="32"/>
  <c r="X35" i="32"/>
  <c r="T35" i="32"/>
  <c r="Q35" i="32"/>
  <c r="AB36" i="32" s="1"/>
  <c r="AA36" i="32" s="1"/>
  <c r="AB34" i="32"/>
  <c r="AA34" i="32"/>
  <c r="Z34" i="32"/>
  <c r="Y34" i="32"/>
  <c r="AC34" i="32" s="1"/>
  <c r="X34" i="32"/>
  <c r="T34" i="32"/>
  <c r="Q34" i="32"/>
  <c r="AB35" i="32" s="1"/>
  <c r="AA35" i="32" s="1"/>
  <c r="I34" i="32"/>
  <c r="H34" i="32"/>
  <c r="X33" i="32"/>
  <c r="Y33" i="32" s="1"/>
  <c r="T33" i="32"/>
  <c r="Q33" i="32"/>
  <c r="X32" i="32"/>
  <c r="Z32" i="32" s="1"/>
  <c r="T32" i="32"/>
  <c r="Q32" i="32"/>
  <c r="AB33" i="32" s="1"/>
  <c r="AA33" i="32" s="1"/>
  <c r="AB31" i="32"/>
  <c r="AA31" i="32" s="1"/>
  <c r="Z31" i="32"/>
  <c r="X31" i="32"/>
  <c r="Y31" i="32" s="1"/>
  <c r="T31" i="32"/>
  <c r="Q31" i="32"/>
  <c r="AB32" i="32" s="1"/>
  <c r="AA32" i="32" s="1"/>
  <c r="AB30" i="32"/>
  <c r="AA30" i="32" s="1"/>
  <c r="X30" i="32"/>
  <c r="Y30" i="32" s="1"/>
  <c r="T30" i="32"/>
  <c r="Q30" i="32"/>
  <c r="T29" i="32"/>
  <c r="Q29" i="32"/>
  <c r="T28" i="32"/>
  <c r="Q28" i="32"/>
  <c r="AB29" i="32" s="1"/>
  <c r="AA29" i="32" s="1"/>
  <c r="H28" i="32"/>
  <c r="I28" i="32" s="1"/>
  <c r="AB27" i="32"/>
  <c r="AA27" i="32" s="1"/>
  <c r="X27" i="32"/>
  <c r="Z27" i="32" s="1"/>
  <c r="T27" i="32"/>
  <c r="Q27" i="32"/>
  <c r="AB26" i="32"/>
  <c r="AA26" i="32" s="1"/>
  <c r="T26" i="32"/>
  <c r="Q26" i="32"/>
  <c r="T25" i="32"/>
  <c r="Q25" i="32"/>
  <c r="X26" i="32" s="1"/>
  <c r="T24" i="32"/>
  <c r="Q24" i="32"/>
  <c r="AB25" i="32" s="1"/>
  <c r="AA25" i="32" s="1"/>
  <c r="T23" i="32"/>
  <c r="Q23" i="32"/>
  <c r="AB24" i="32" s="1"/>
  <c r="AA24" i="32" s="1"/>
  <c r="T22" i="32"/>
  <c r="Q22" i="32"/>
  <c r="X23" i="32" s="1"/>
  <c r="Z23" i="32" s="1"/>
  <c r="H22" i="32"/>
  <c r="T21" i="32"/>
  <c r="Q21" i="32"/>
  <c r="X20" i="32"/>
  <c r="Z20" i="32" s="1"/>
  <c r="T20" i="32"/>
  <c r="Q20" i="32"/>
  <c r="AB21" i="32" s="1"/>
  <c r="AA21" i="32" s="1"/>
  <c r="X19" i="32"/>
  <c r="Y19" i="32" s="1"/>
  <c r="T19" i="32"/>
  <c r="Q19" i="32"/>
  <c r="X18" i="32"/>
  <c r="Z18" i="32" s="1"/>
  <c r="T18" i="32"/>
  <c r="Q18" i="32"/>
  <c r="AB19" i="32" s="1"/>
  <c r="AA19" i="32" s="1"/>
  <c r="T17" i="32"/>
  <c r="Q17" i="32"/>
  <c r="T16" i="32"/>
  <c r="Q16" i="32"/>
  <c r="AB17" i="32" s="1"/>
  <c r="AA17" i="32" s="1"/>
  <c r="H16" i="32"/>
  <c r="I16" i="32" s="1"/>
  <c r="X15" i="32"/>
  <c r="Y15" i="32" s="1"/>
  <c r="T15" i="32"/>
  <c r="Q15" i="32"/>
  <c r="AB14" i="32"/>
  <c r="AA14" i="32" s="1"/>
  <c r="X14" i="32"/>
  <c r="Z14" i="32" s="1"/>
  <c r="T14" i="32"/>
  <c r="Q14" i="32"/>
  <c r="AB15" i="32" s="1"/>
  <c r="AA15" i="32" s="1"/>
  <c r="AB13" i="32"/>
  <c r="AA13" i="32" s="1"/>
  <c r="X13" i="32"/>
  <c r="Y13" i="32" s="1"/>
  <c r="T13" i="32"/>
  <c r="Q13" i="32"/>
  <c r="AB12" i="32"/>
  <c r="AA12" i="32" s="1"/>
  <c r="T12" i="32"/>
  <c r="Q12" i="32"/>
  <c r="T11" i="32"/>
  <c r="Q11" i="32"/>
  <c r="X12" i="32" s="1"/>
  <c r="T10" i="32"/>
  <c r="Q10" i="32"/>
  <c r="AB11" i="32" s="1"/>
  <c r="AA11" i="32" s="1"/>
  <c r="H10" i="32"/>
  <c r="I10" i="32" s="1"/>
  <c r="T69" i="31"/>
  <c r="Q69" i="31"/>
  <c r="X69" i="31" s="1"/>
  <c r="X68" i="31"/>
  <c r="Z68" i="31" s="1"/>
  <c r="T68" i="31"/>
  <c r="Q68" i="31"/>
  <c r="AB69" i="31" s="1"/>
  <c r="AA69" i="31" s="1"/>
  <c r="X67" i="31"/>
  <c r="Z67" i="31" s="1"/>
  <c r="T67" i="31"/>
  <c r="Q67" i="31"/>
  <c r="AB68" i="31" s="1"/>
  <c r="AA68" i="31" s="1"/>
  <c r="T66" i="31"/>
  <c r="Q66" i="31"/>
  <c r="AB67" i="31" s="1"/>
  <c r="AA67" i="31" s="1"/>
  <c r="AB65" i="31"/>
  <c r="AA65" i="31"/>
  <c r="T65" i="31"/>
  <c r="Q65" i="31"/>
  <c r="X66" i="31" s="1"/>
  <c r="AB64" i="31"/>
  <c r="AA64" i="31"/>
  <c r="X64" i="31"/>
  <c r="Z64" i="31" s="1"/>
  <c r="T64" i="31"/>
  <c r="Q64" i="31"/>
  <c r="X65" i="31" s="1"/>
  <c r="H64" i="31"/>
  <c r="I64" i="31" s="1"/>
  <c r="T63" i="31"/>
  <c r="Q63" i="31"/>
  <c r="AB62" i="31"/>
  <c r="AA62" i="31"/>
  <c r="T62" i="31"/>
  <c r="Q62" i="31"/>
  <c r="X63" i="31" s="1"/>
  <c r="AB61" i="31"/>
  <c r="AA61" i="31"/>
  <c r="T61" i="31"/>
  <c r="Q61" i="31"/>
  <c r="X62" i="31" s="1"/>
  <c r="AB60" i="31"/>
  <c r="AA60" i="31" s="1"/>
  <c r="T60" i="31"/>
  <c r="Q60" i="31"/>
  <c r="X61" i="31" s="1"/>
  <c r="T59" i="31"/>
  <c r="Q59" i="31"/>
  <c r="X60" i="31" s="1"/>
  <c r="T58" i="31"/>
  <c r="Q58" i="31"/>
  <c r="AB59" i="31" s="1"/>
  <c r="AA59" i="31" s="1"/>
  <c r="H58" i="31"/>
  <c r="AB57" i="31"/>
  <c r="AA57" i="31" s="1"/>
  <c r="T57" i="31"/>
  <c r="Q57" i="31"/>
  <c r="T56" i="31"/>
  <c r="Q56" i="31"/>
  <c r="X57" i="31" s="1"/>
  <c r="T55" i="31"/>
  <c r="Q55" i="31"/>
  <c r="AB56" i="31" s="1"/>
  <c r="AA56" i="31" s="1"/>
  <c r="AB54" i="31"/>
  <c r="AA54" i="31" s="1"/>
  <c r="X54" i="31"/>
  <c r="Z54" i="31" s="1"/>
  <c r="T54" i="31"/>
  <c r="Q54" i="31"/>
  <c r="AB55" i="31" s="1"/>
  <c r="AA55" i="31" s="1"/>
  <c r="X53" i="31"/>
  <c r="Y53" i="31" s="1"/>
  <c r="T53" i="31"/>
  <c r="Q53" i="31"/>
  <c r="T52" i="31"/>
  <c r="Q52" i="31"/>
  <c r="X52" i="31" s="1"/>
  <c r="I52" i="31"/>
  <c r="H52" i="31"/>
  <c r="AB51" i="31"/>
  <c r="AA51" i="31" s="1"/>
  <c r="X51" i="31"/>
  <c r="Z51" i="31" s="1"/>
  <c r="T51" i="31"/>
  <c r="Q51" i="31"/>
  <c r="X50" i="31"/>
  <c r="Y50" i="31" s="1"/>
  <c r="AC50" i="31" s="1"/>
  <c r="T50" i="31"/>
  <c r="Q50" i="31"/>
  <c r="T49" i="31"/>
  <c r="Q49" i="31"/>
  <c r="AB50" i="31" s="1"/>
  <c r="AA50" i="31" s="1"/>
  <c r="AB48" i="31"/>
  <c r="AA48" i="31"/>
  <c r="T48" i="31"/>
  <c r="Q48" i="31"/>
  <c r="X49" i="31" s="1"/>
  <c r="AB47" i="31"/>
  <c r="AA47" i="31"/>
  <c r="T47" i="31"/>
  <c r="Q47" i="31"/>
  <c r="AB46" i="31"/>
  <c r="AA46" i="31" s="1"/>
  <c r="T46" i="31"/>
  <c r="Q46" i="31"/>
  <c r="X47" i="31" s="1"/>
  <c r="I46" i="31"/>
  <c r="H46" i="31"/>
  <c r="AB45" i="31"/>
  <c r="AA45" i="31"/>
  <c r="T45" i="31"/>
  <c r="Q45" i="31"/>
  <c r="AB44" i="31"/>
  <c r="AA44" i="31"/>
  <c r="T44" i="31"/>
  <c r="Q44" i="31"/>
  <c r="X45" i="31" s="1"/>
  <c r="AB43" i="31"/>
  <c r="AA43" i="31" s="1"/>
  <c r="T43" i="31"/>
  <c r="Q43" i="31"/>
  <c r="X44" i="31" s="1"/>
  <c r="T42" i="31"/>
  <c r="Q42" i="31"/>
  <c r="X43" i="31" s="1"/>
  <c r="T41" i="31"/>
  <c r="Q41" i="31"/>
  <c r="AB42" i="31" s="1"/>
  <c r="AA42" i="31" s="1"/>
  <c r="AB40" i="31"/>
  <c r="AA40" i="31" s="1"/>
  <c r="X40" i="31"/>
  <c r="Z40" i="31" s="1"/>
  <c r="T40" i="31"/>
  <c r="Q40" i="31"/>
  <c r="AB41" i="31" s="1"/>
  <c r="AA41" i="31" s="1"/>
  <c r="H40" i="31"/>
  <c r="T39" i="31"/>
  <c r="Q39" i="31"/>
  <c r="T38" i="31"/>
  <c r="Q38" i="31"/>
  <c r="AB39" i="31" s="1"/>
  <c r="AA39" i="31" s="1"/>
  <c r="AB37" i="31"/>
  <c r="AA37" i="31" s="1"/>
  <c r="X37" i="31"/>
  <c r="Z37" i="31" s="1"/>
  <c r="T37" i="31"/>
  <c r="Q37" i="31"/>
  <c r="AB38" i="31" s="1"/>
  <c r="AA38" i="31" s="1"/>
  <c r="X36" i="31"/>
  <c r="Y36" i="31" s="1"/>
  <c r="T36" i="31"/>
  <c r="Q36" i="31"/>
  <c r="T35" i="31"/>
  <c r="Q35" i="31"/>
  <c r="AB36" i="31" s="1"/>
  <c r="AA36" i="31" s="1"/>
  <c r="AB34" i="31"/>
  <c r="AA34" i="31"/>
  <c r="T34" i="31"/>
  <c r="Q34" i="31"/>
  <c r="X35" i="31" s="1"/>
  <c r="I34" i="31"/>
  <c r="H34" i="31"/>
  <c r="X33" i="31"/>
  <c r="Y33" i="31" s="1"/>
  <c r="T33" i="31"/>
  <c r="Q33" i="31"/>
  <c r="T32" i="31"/>
  <c r="Q32" i="31"/>
  <c r="AB33" i="31" s="1"/>
  <c r="AA33" i="31" s="1"/>
  <c r="AB31" i="31"/>
  <c r="AA31" i="31" s="1"/>
  <c r="T31" i="31"/>
  <c r="Q31" i="31"/>
  <c r="X32" i="31" s="1"/>
  <c r="T30" i="31"/>
  <c r="Q30" i="31"/>
  <c r="T29" i="31"/>
  <c r="Q29" i="31"/>
  <c r="X30" i="31" s="1"/>
  <c r="T28" i="31"/>
  <c r="Q28" i="31"/>
  <c r="H28" i="31"/>
  <c r="I28" i="31" s="1"/>
  <c r="AB27" i="31"/>
  <c r="AA27" i="31" s="1"/>
  <c r="T27" i="31"/>
  <c r="Q27" i="31"/>
  <c r="AB26" i="31"/>
  <c r="AA26" i="31" s="1"/>
  <c r="T26" i="31"/>
  <c r="Q26" i="31"/>
  <c r="X27" i="31" s="1"/>
  <c r="T25" i="31"/>
  <c r="Q25" i="31"/>
  <c r="X26" i="31" s="1"/>
  <c r="T24" i="31"/>
  <c r="Q24" i="31"/>
  <c r="AB25" i="31" s="1"/>
  <c r="AA25" i="31" s="1"/>
  <c r="T23" i="31"/>
  <c r="Q23" i="31"/>
  <c r="T22" i="31"/>
  <c r="Q22" i="31"/>
  <c r="H22" i="31"/>
  <c r="T21" i="31"/>
  <c r="Q21" i="31"/>
  <c r="X21" i="31" s="1"/>
  <c r="AB20" i="31"/>
  <c r="AA20" i="31" s="1"/>
  <c r="X20" i="31"/>
  <c r="Z20" i="31" s="1"/>
  <c r="T20" i="31"/>
  <c r="Q20" i="31"/>
  <c r="AB21" i="31" s="1"/>
  <c r="AA21" i="31" s="1"/>
  <c r="X19" i="31"/>
  <c r="Z19" i="31" s="1"/>
  <c r="T19" i="31"/>
  <c r="Q19" i="31"/>
  <c r="T18" i="31"/>
  <c r="Q18" i="31"/>
  <c r="AB19" i="31" s="1"/>
  <c r="AA19" i="31" s="1"/>
  <c r="AB17" i="31"/>
  <c r="AA17" i="31" s="1"/>
  <c r="T17" i="31"/>
  <c r="Q17" i="31"/>
  <c r="X18" i="31" s="1"/>
  <c r="T16" i="31"/>
  <c r="Q16" i="31"/>
  <c r="X17" i="31" s="1"/>
  <c r="H16" i="31"/>
  <c r="I16" i="31" s="1"/>
  <c r="T15" i="31"/>
  <c r="Q15" i="31"/>
  <c r="AB14" i="31"/>
  <c r="AA14" i="31" s="1"/>
  <c r="T14" i="31"/>
  <c r="Q14" i="31"/>
  <c r="X15" i="31" s="1"/>
  <c r="AB13" i="31"/>
  <c r="AA13" i="31" s="1"/>
  <c r="T13" i="31"/>
  <c r="Q13" i="31"/>
  <c r="T12" i="31"/>
  <c r="Q12" i="31"/>
  <c r="X13" i="31" s="1"/>
  <c r="T11" i="31"/>
  <c r="Q11" i="31"/>
  <c r="X12" i="31" s="1"/>
  <c r="T10" i="31"/>
  <c r="Q10" i="31"/>
  <c r="H10" i="31"/>
  <c r="T69" i="30"/>
  <c r="Q69" i="30"/>
  <c r="X68" i="30"/>
  <c r="T68" i="30"/>
  <c r="Q68" i="30"/>
  <c r="X67" i="30"/>
  <c r="Z67" i="30" s="1"/>
  <c r="T67" i="30"/>
  <c r="Q67" i="30"/>
  <c r="AB68" i="30" s="1"/>
  <c r="AA68" i="30" s="1"/>
  <c r="AB66" i="30"/>
  <c r="AA66" i="30" s="1"/>
  <c r="Z66" i="30"/>
  <c r="Y66" i="30"/>
  <c r="AC66" i="30" s="1"/>
  <c r="X66" i="30"/>
  <c r="T66" i="30"/>
  <c r="Q66" i="30"/>
  <c r="AB67" i="30" s="1"/>
  <c r="AA67" i="30" s="1"/>
  <c r="T65" i="30"/>
  <c r="Q65" i="30"/>
  <c r="AB64" i="30"/>
  <c r="AA64" i="30" s="1"/>
  <c r="T64" i="30"/>
  <c r="Q64" i="30"/>
  <c r="X65" i="30" s="1"/>
  <c r="Y65" i="30" s="1"/>
  <c r="H64" i="30"/>
  <c r="I64" i="30" s="1"/>
  <c r="AB63" i="30"/>
  <c r="AA63" i="30" s="1"/>
  <c r="Z63" i="30"/>
  <c r="Y63" i="30"/>
  <c r="X63" i="30"/>
  <c r="T63" i="30"/>
  <c r="Q63" i="30"/>
  <c r="T62" i="30"/>
  <c r="Q62" i="30"/>
  <c r="AB61" i="30"/>
  <c r="AA61" i="30"/>
  <c r="T61" i="30"/>
  <c r="Q61" i="30"/>
  <c r="X62" i="30" s="1"/>
  <c r="T60" i="30"/>
  <c r="Q60" i="30"/>
  <c r="T59" i="30"/>
  <c r="Q59" i="30"/>
  <c r="T58" i="30"/>
  <c r="Q58" i="30"/>
  <c r="I58" i="30"/>
  <c r="H58" i="30"/>
  <c r="AB57" i="30"/>
  <c r="AA57" i="30" s="1"/>
  <c r="T57" i="30"/>
  <c r="Q57" i="30"/>
  <c r="T56" i="30"/>
  <c r="Q56" i="30"/>
  <c r="X57" i="30" s="1"/>
  <c r="T55" i="30"/>
  <c r="Q55" i="30"/>
  <c r="X54" i="30"/>
  <c r="T54" i="30"/>
  <c r="Q54" i="30"/>
  <c r="AB53" i="30"/>
  <c r="AA53" i="30"/>
  <c r="X53" i="30"/>
  <c r="Z53" i="30" s="1"/>
  <c r="T53" i="30"/>
  <c r="Q53" i="30"/>
  <c r="AB54" i="30" s="1"/>
  <c r="AA54" i="30" s="1"/>
  <c r="AB52" i="30"/>
  <c r="AA52" i="30" s="1"/>
  <c r="Z52" i="30"/>
  <c r="Y52" i="30"/>
  <c r="AC52" i="30" s="1"/>
  <c r="X52" i="30"/>
  <c r="T52" i="30"/>
  <c r="Q52" i="30"/>
  <c r="I52" i="30"/>
  <c r="H52" i="30"/>
  <c r="X51" i="30"/>
  <c r="T51" i="30"/>
  <c r="Q51" i="30"/>
  <c r="AB50" i="30"/>
  <c r="AA50" i="30"/>
  <c r="Y50" i="30"/>
  <c r="AC50" i="30" s="1"/>
  <c r="X50" i="30"/>
  <c r="Z50" i="30" s="1"/>
  <c r="T50" i="30"/>
  <c r="Q50" i="30"/>
  <c r="AB51" i="30" s="1"/>
  <c r="AA51" i="30" s="1"/>
  <c r="Z49" i="30"/>
  <c r="Y49" i="30"/>
  <c r="X49" i="30"/>
  <c r="T49" i="30"/>
  <c r="Q49" i="30"/>
  <c r="T48" i="30"/>
  <c r="Q48" i="30"/>
  <c r="AB49" i="30" s="1"/>
  <c r="AA49" i="30" s="1"/>
  <c r="AB47" i="30"/>
  <c r="AA47" i="30"/>
  <c r="T47" i="30"/>
  <c r="Q47" i="30"/>
  <c r="X48" i="30" s="1"/>
  <c r="AB46" i="30"/>
  <c r="AA46" i="30" s="1"/>
  <c r="X46" i="30"/>
  <c r="Z46" i="30" s="1"/>
  <c r="T46" i="30"/>
  <c r="Q46" i="30"/>
  <c r="H46" i="30"/>
  <c r="I46" i="30" s="1"/>
  <c r="T45" i="30"/>
  <c r="Q45" i="30"/>
  <c r="AB44" i="30"/>
  <c r="AA44" i="30"/>
  <c r="T44" i="30"/>
  <c r="Q44" i="30"/>
  <c r="X45" i="30" s="1"/>
  <c r="T43" i="30"/>
  <c r="Q43" i="30"/>
  <c r="T42" i="30"/>
  <c r="Q42" i="30"/>
  <c r="T41" i="30"/>
  <c r="Q41" i="30"/>
  <c r="X40" i="30"/>
  <c r="T40" i="30"/>
  <c r="Q40" i="30"/>
  <c r="AB41" i="30" s="1"/>
  <c r="AA41" i="30" s="1"/>
  <c r="H40" i="30"/>
  <c r="T39" i="30"/>
  <c r="Q39" i="30"/>
  <c r="T38" i="30"/>
  <c r="Q38" i="30"/>
  <c r="X37" i="30"/>
  <c r="T37" i="30"/>
  <c r="Q37" i="30"/>
  <c r="AB38" i="30" s="1"/>
  <c r="AA38" i="30" s="1"/>
  <c r="AB36" i="30"/>
  <c r="AA36" i="30" s="1"/>
  <c r="Y36" i="30"/>
  <c r="AC36" i="30" s="1"/>
  <c r="X36" i="30"/>
  <c r="Z36" i="30" s="1"/>
  <c r="T36" i="30"/>
  <c r="Q36" i="30"/>
  <c r="AB37" i="30" s="1"/>
  <c r="AA37" i="30" s="1"/>
  <c r="Z35" i="30"/>
  <c r="Y35" i="30"/>
  <c r="T35" i="30"/>
  <c r="Q35" i="30"/>
  <c r="T34" i="30"/>
  <c r="Q34" i="30"/>
  <c r="X35" i="30" s="1"/>
  <c r="I34" i="30"/>
  <c r="H34" i="30"/>
  <c r="AB33" i="30"/>
  <c r="AA33" i="30" s="1"/>
  <c r="X33" i="30"/>
  <c r="Z33" i="30" s="1"/>
  <c r="T33" i="30"/>
  <c r="Q33" i="30"/>
  <c r="T32" i="30"/>
  <c r="Q32" i="30"/>
  <c r="T31" i="30"/>
  <c r="Q31" i="30"/>
  <c r="X32" i="30" s="1"/>
  <c r="Y32" i="30" s="1"/>
  <c r="AB30" i="30"/>
  <c r="AA30" i="30" s="1"/>
  <c r="T30" i="30"/>
  <c r="Q30" i="30"/>
  <c r="X31" i="30" s="1"/>
  <c r="Y31" i="30" s="1"/>
  <c r="T29" i="30"/>
  <c r="Q29" i="30"/>
  <c r="T28" i="30"/>
  <c r="Q28" i="30"/>
  <c r="AB29" i="30" s="1"/>
  <c r="AA29" i="30" s="1"/>
  <c r="I28" i="30"/>
  <c r="H28" i="30"/>
  <c r="AB27" i="30"/>
  <c r="AA27" i="30" s="1"/>
  <c r="T27" i="30"/>
  <c r="Q27" i="30"/>
  <c r="X27" i="30" s="1"/>
  <c r="AB26" i="30"/>
  <c r="AA26" i="30" s="1"/>
  <c r="T26" i="30"/>
  <c r="Q26" i="30"/>
  <c r="T25" i="30"/>
  <c r="Q25" i="30"/>
  <c r="X26" i="30" s="1"/>
  <c r="T24" i="30"/>
  <c r="Q24" i="30"/>
  <c r="T23" i="30"/>
  <c r="Q23" i="30"/>
  <c r="AB24" i="30" s="1"/>
  <c r="AA24" i="30" s="1"/>
  <c r="T22" i="30"/>
  <c r="Q22" i="30"/>
  <c r="AB23" i="30" s="1"/>
  <c r="AA23" i="30" s="1"/>
  <c r="H22" i="30"/>
  <c r="I22" i="30" s="1"/>
  <c r="X22" i="30" s="1"/>
  <c r="T21" i="30"/>
  <c r="Q21" i="30"/>
  <c r="X20" i="30"/>
  <c r="T20" i="30"/>
  <c r="Q20" i="30"/>
  <c r="AB19" i="30"/>
  <c r="AA19" i="30" s="1"/>
  <c r="X19" i="30"/>
  <c r="Z19" i="30" s="1"/>
  <c r="T19" i="30"/>
  <c r="Q19" i="30"/>
  <c r="AB20" i="30" s="1"/>
  <c r="AA20" i="30" s="1"/>
  <c r="T18" i="30"/>
  <c r="Q18" i="30"/>
  <c r="T17" i="30"/>
  <c r="Q17" i="30"/>
  <c r="X18" i="30" s="1"/>
  <c r="Y18" i="30" s="1"/>
  <c r="T16" i="30"/>
  <c r="Q16" i="30"/>
  <c r="H16" i="30"/>
  <c r="I16" i="30" s="1"/>
  <c r="T15" i="30"/>
  <c r="Q15" i="30"/>
  <c r="T14" i="30"/>
  <c r="Q14" i="30"/>
  <c r="AB13" i="30"/>
  <c r="AA13" i="30" s="1"/>
  <c r="T13" i="30"/>
  <c r="Q13" i="30"/>
  <c r="X13" i="30" s="1"/>
  <c r="T12" i="30"/>
  <c r="Q12" i="30"/>
  <c r="T11" i="30"/>
  <c r="Q11" i="30"/>
  <c r="AB12" i="30" s="1"/>
  <c r="AA12" i="30" s="1"/>
  <c r="T10" i="30"/>
  <c r="Q10" i="30"/>
  <c r="H10" i="30"/>
  <c r="I10" i="30" s="1"/>
  <c r="T69" i="29"/>
  <c r="Q69" i="29"/>
  <c r="T68" i="29"/>
  <c r="Q68" i="29"/>
  <c r="X69" i="29" s="1"/>
  <c r="T67" i="29"/>
  <c r="Q67" i="29"/>
  <c r="X66" i="29"/>
  <c r="T66" i="29"/>
  <c r="Q66" i="29"/>
  <c r="AB67" i="29" s="1"/>
  <c r="AA67" i="29" s="1"/>
  <c r="AB65" i="29"/>
  <c r="AA65" i="29" s="1"/>
  <c r="Y65" i="29"/>
  <c r="AC65" i="29" s="1"/>
  <c r="X65" i="29"/>
  <c r="Z65" i="29" s="1"/>
  <c r="T65" i="29"/>
  <c r="Q65" i="29"/>
  <c r="AB66" i="29" s="1"/>
  <c r="AA66" i="29" s="1"/>
  <c r="AB64" i="29"/>
  <c r="AA64" i="29" s="1"/>
  <c r="AC64" i="29" s="1"/>
  <c r="Z64" i="29"/>
  <c r="Y64" i="29"/>
  <c r="X64" i="29"/>
  <c r="T64" i="29"/>
  <c r="Q64" i="29"/>
  <c r="I64" i="29"/>
  <c r="H64" i="29"/>
  <c r="X63" i="29"/>
  <c r="T63" i="29"/>
  <c r="Q63" i="29"/>
  <c r="AB62" i="29"/>
  <c r="AA62" i="29" s="1"/>
  <c r="X62" i="29"/>
  <c r="Z62" i="29" s="1"/>
  <c r="T62" i="29"/>
  <c r="Q62" i="29"/>
  <c r="AB63" i="29" s="1"/>
  <c r="AA63" i="29" s="1"/>
  <c r="T61" i="29"/>
  <c r="Q61" i="29"/>
  <c r="X60" i="29"/>
  <c r="Z60" i="29" s="1"/>
  <c r="T60" i="29"/>
  <c r="Q60" i="29"/>
  <c r="AB61" i="29" s="1"/>
  <c r="AA61" i="29" s="1"/>
  <c r="AB59" i="29"/>
  <c r="AA59" i="29"/>
  <c r="T59" i="29"/>
  <c r="Q59" i="29"/>
  <c r="X59" i="29" s="1"/>
  <c r="Z59" i="29" s="1"/>
  <c r="AB58" i="29"/>
  <c r="AA58" i="29"/>
  <c r="AC58" i="29" s="1"/>
  <c r="Z58" i="29"/>
  <c r="X58" i="29"/>
  <c r="Y58" i="29" s="1"/>
  <c r="T58" i="29"/>
  <c r="Q58" i="29"/>
  <c r="H58" i="29"/>
  <c r="T57" i="29"/>
  <c r="Q57" i="29"/>
  <c r="T56" i="29"/>
  <c r="Q56" i="29"/>
  <c r="AC55" i="29"/>
  <c r="AB55" i="29"/>
  <c r="AA55" i="29" s="1"/>
  <c r="Z55" i="29"/>
  <c r="X55" i="29"/>
  <c r="Y55" i="29" s="1"/>
  <c r="T55" i="29"/>
  <c r="Q55" i="29"/>
  <c r="AB54" i="29"/>
  <c r="AA54" i="29" s="1"/>
  <c r="T54" i="29"/>
  <c r="Q54" i="29"/>
  <c r="AB53" i="29"/>
  <c r="AA53" i="29" s="1"/>
  <c r="T53" i="29"/>
  <c r="Q53" i="29"/>
  <c r="X54" i="29" s="1"/>
  <c r="T52" i="29"/>
  <c r="Q52" i="29"/>
  <c r="H52" i="29"/>
  <c r="X51" i="29"/>
  <c r="Z51" i="29" s="1"/>
  <c r="T51" i="29"/>
  <c r="Q51" i="29"/>
  <c r="T50" i="29"/>
  <c r="Q50" i="29"/>
  <c r="AB51" i="29" s="1"/>
  <c r="AA51" i="29" s="1"/>
  <c r="T49" i="29"/>
  <c r="Q49" i="29"/>
  <c r="X50" i="29" s="1"/>
  <c r="Z50" i="29" s="1"/>
  <c r="AB48" i="29"/>
  <c r="AA48" i="29"/>
  <c r="T48" i="29"/>
  <c r="Q48" i="29"/>
  <c r="Y47" i="29"/>
  <c r="X47" i="29"/>
  <c r="Z47" i="29" s="1"/>
  <c r="T47" i="29"/>
  <c r="Q47" i="29"/>
  <c r="Y46" i="29"/>
  <c r="AC46" i="29" s="1"/>
  <c r="X46" i="29"/>
  <c r="Z46" i="29" s="1"/>
  <c r="T46" i="29"/>
  <c r="Q46" i="29"/>
  <c r="AB46" i="29" s="1"/>
  <c r="AA46" i="29" s="1"/>
  <c r="H46" i="29"/>
  <c r="AB45" i="29"/>
  <c r="AA45" i="29" s="1"/>
  <c r="Y45" i="29"/>
  <c r="X45" i="29"/>
  <c r="Z45" i="29" s="1"/>
  <c r="T45" i="29"/>
  <c r="Q45" i="29"/>
  <c r="AB44" i="29"/>
  <c r="AA44" i="29" s="1"/>
  <c r="Z44" i="29"/>
  <c r="T44" i="29"/>
  <c r="Q44" i="29"/>
  <c r="AA43" i="29"/>
  <c r="T43" i="29"/>
  <c r="Q43" i="29"/>
  <c r="X44" i="29" s="1"/>
  <c r="Y44" i="29" s="1"/>
  <c r="T42" i="29"/>
  <c r="Q42" i="29"/>
  <c r="AB43" i="29" s="1"/>
  <c r="AB41" i="29"/>
  <c r="AA41" i="29"/>
  <c r="Z41" i="29"/>
  <c r="X41" i="29"/>
  <c r="Y41" i="29" s="1"/>
  <c r="T41" i="29"/>
  <c r="Q41" i="29"/>
  <c r="AB40" i="29"/>
  <c r="AA40" i="29"/>
  <c r="Y40" i="29"/>
  <c r="AC40" i="29" s="1"/>
  <c r="X40" i="29"/>
  <c r="Z40" i="29" s="1"/>
  <c r="T40" i="29"/>
  <c r="Q40" i="29"/>
  <c r="I40" i="29"/>
  <c r="H40" i="29"/>
  <c r="AB39" i="29"/>
  <c r="AA39" i="29" s="1"/>
  <c r="X39" i="29"/>
  <c r="Z39" i="29" s="1"/>
  <c r="T39" i="29"/>
  <c r="Q39" i="29"/>
  <c r="AB38" i="29"/>
  <c r="AA38" i="29" s="1"/>
  <c r="X38" i="29"/>
  <c r="Z38" i="29" s="1"/>
  <c r="T38" i="29"/>
  <c r="Q38" i="29"/>
  <c r="Z37" i="29"/>
  <c r="T37" i="29"/>
  <c r="Q37" i="29"/>
  <c r="T36" i="29"/>
  <c r="Q36" i="29"/>
  <c r="X37" i="29" s="1"/>
  <c r="Y37" i="29" s="1"/>
  <c r="AB35" i="29"/>
  <c r="AA35" i="29" s="1"/>
  <c r="T35" i="29"/>
  <c r="Q35" i="29"/>
  <c r="AB34" i="29"/>
  <c r="AA34" i="29" s="1"/>
  <c r="X34" i="29"/>
  <c r="Z34" i="29" s="1"/>
  <c r="T34" i="29"/>
  <c r="Q34" i="29"/>
  <c r="X35" i="29" s="1"/>
  <c r="H34" i="29"/>
  <c r="I34" i="29" s="1"/>
  <c r="T33" i="29"/>
  <c r="Q33" i="29"/>
  <c r="X33" i="29" s="1"/>
  <c r="Y33" i="29" s="1"/>
  <c r="AB32" i="29"/>
  <c r="AA32" i="29" s="1"/>
  <c r="T32" i="29"/>
  <c r="Q32" i="29"/>
  <c r="AB31" i="29"/>
  <c r="AA31" i="29" s="1"/>
  <c r="T31" i="29"/>
  <c r="Q31" i="29"/>
  <c r="X32" i="29" s="1"/>
  <c r="T30" i="29"/>
  <c r="Q30" i="29"/>
  <c r="X31" i="29" s="1"/>
  <c r="T29" i="29"/>
  <c r="Q29" i="29"/>
  <c r="T28" i="29"/>
  <c r="Q28" i="29"/>
  <c r="H28" i="29"/>
  <c r="T27" i="29"/>
  <c r="Q27" i="29"/>
  <c r="T26" i="29"/>
  <c r="Q26" i="29"/>
  <c r="X25" i="29"/>
  <c r="T25" i="29"/>
  <c r="Q25" i="29"/>
  <c r="AB24" i="29"/>
  <c r="AA24" i="29" s="1"/>
  <c r="X24" i="29"/>
  <c r="Z24" i="29" s="1"/>
  <c r="T24" i="29"/>
  <c r="Q24" i="29"/>
  <c r="AB25" i="29" s="1"/>
  <c r="AA25" i="29" s="1"/>
  <c r="T23" i="29"/>
  <c r="Q23" i="29"/>
  <c r="T22" i="29"/>
  <c r="Q22" i="29"/>
  <c r="X23" i="29" s="1"/>
  <c r="Z23" i="29" s="1"/>
  <c r="H22" i="29"/>
  <c r="I22" i="29" s="1"/>
  <c r="AB21" i="29"/>
  <c r="AA21" i="29" s="1"/>
  <c r="X21" i="29"/>
  <c r="Z21" i="29" s="1"/>
  <c r="T21" i="29"/>
  <c r="Q21" i="29"/>
  <c r="T20" i="29"/>
  <c r="Q20" i="29"/>
  <c r="T19" i="29"/>
  <c r="Q19" i="29"/>
  <c r="X20" i="29" s="1"/>
  <c r="Z20" i="29" s="1"/>
  <c r="AB18" i="29"/>
  <c r="AA18" i="29" s="1"/>
  <c r="T18" i="29"/>
  <c r="Q18" i="29"/>
  <c r="T17" i="29"/>
  <c r="Q17" i="29"/>
  <c r="X18" i="29" s="1"/>
  <c r="T16" i="29"/>
  <c r="Q16" i="29"/>
  <c r="AB17" i="29" s="1"/>
  <c r="AA17" i="29" s="1"/>
  <c r="I16" i="29"/>
  <c r="H16" i="29"/>
  <c r="AB15" i="29"/>
  <c r="AA15" i="29" s="1"/>
  <c r="T15" i="29"/>
  <c r="Q15" i="29"/>
  <c r="AB14" i="29"/>
  <c r="AA14" i="29" s="1"/>
  <c r="T14" i="29"/>
  <c r="Q14" i="29"/>
  <c r="X15" i="29" s="1"/>
  <c r="T13" i="29"/>
  <c r="Q13" i="29"/>
  <c r="X14" i="29" s="1"/>
  <c r="T12" i="29"/>
  <c r="Q12" i="29"/>
  <c r="T11" i="29"/>
  <c r="Q11" i="29"/>
  <c r="T10" i="29"/>
  <c r="Q10" i="29"/>
  <c r="H10" i="29"/>
  <c r="I10" i="29" s="1"/>
  <c r="T69" i="28"/>
  <c r="Q69" i="28"/>
  <c r="T68" i="28"/>
  <c r="Q68" i="28"/>
  <c r="AB69" i="28" s="1"/>
  <c r="AA69" i="28" s="1"/>
  <c r="T67" i="28"/>
  <c r="Q67" i="28"/>
  <c r="AB68" i="28" s="1"/>
  <c r="AA68" i="28" s="1"/>
  <c r="T66" i="28"/>
  <c r="Q66" i="28"/>
  <c r="AB67" i="28" s="1"/>
  <c r="AA67" i="28" s="1"/>
  <c r="X65" i="28"/>
  <c r="Y65" i="28" s="1"/>
  <c r="AC65" i="28" s="1"/>
  <c r="T65" i="28"/>
  <c r="Q65" i="28"/>
  <c r="X66" i="28" s="1"/>
  <c r="AB64" i="28"/>
  <c r="AA64" i="28" s="1"/>
  <c r="Y64" i="28"/>
  <c r="X64" i="28"/>
  <c r="Z64" i="28" s="1"/>
  <c r="T64" i="28"/>
  <c r="Q64" i="28"/>
  <c r="AB65" i="28" s="1"/>
  <c r="AA65" i="28" s="1"/>
  <c r="I64" i="28"/>
  <c r="H64" i="28"/>
  <c r="T63" i="28"/>
  <c r="Q63" i="28"/>
  <c r="X62" i="28"/>
  <c r="Y62" i="28" s="1"/>
  <c r="T62" i="28"/>
  <c r="Q62" i="28"/>
  <c r="X63" i="28" s="1"/>
  <c r="AB61" i="28"/>
  <c r="AA61" i="28" s="1"/>
  <c r="Y61" i="28"/>
  <c r="AC61" i="28" s="1"/>
  <c r="X61" i="28"/>
  <c r="Z61" i="28" s="1"/>
  <c r="T61" i="28"/>
  <c r="Q61" i="28"/>
  <c r="AB62" i="28" s="1"/>
  <c r="AA62" i="28" s="1"/>
  <c r="Z60" i="28"/>
  <c r="X60" i="28"/>
  <c r="Y60" i="28" s="1"/>
  <c r="T60" i="28"/>
  <c r="Q60" i="28"/>
  <c r="T59" i="28"/>
  <c r="Q59" i="28"/>
  <c r="AB59" i="28" s="1"/>
  <c r="AA59" i="28" s="1"/>
  <c r="AB58" i="28"/>
  <c r="AA58" i="28" s="1"/>
  <c r="T58" i="28"/>
  <c r="Q58" i="28"/>
  <c r="X59" i="28" s="1"/>
  <c r="I58" i="28"/>
  <c r="H58" i="28"/>
  <c r="X57" i="28"/>
  <c r="Z57" i="28" s="1"/>
  <c r="T57" i="28"/>
  <c r="Q57" i="28"/>
  <c r="T56" i="28"/>
  <c r="Q56" i="28"/>
  <c r="AB56" i="28" s="1"/>
  <c r="AA56" i="28" s="1"/>
  <c r="AB55" i="28"/>
  <c r="AA55" i="28" s="1"/>
  <c r="T55" i="28"/>
  <c r="Q55" i="28"/>
  <c r="T54" i="28"/>
  <c r="Q54" i="28"/>
  <c r="X55" i="28" s="1"/>
  <c r="T53" i="28"/>
  <c r="Q53" i="28"/>
  <c r="AB54" i="28" s="1"/>
  <c r="AA54" i="28" s="1"/>
  <c r="T52" i="28"/>
  <c r="Q52" i="28"/>
  <c r="X52" i="28" s="1"/>
  <c r="H52" i="28"/>
  <c r="I52" i="28" s="1"/>
  <c r="T51" i="28"/>
  <c r="Q51" i="28"/>
  <c r="T50" i="28"/>
  <c r="Q50" i="28"/>
  <c r="AB51" i="28" s="1"/>
  <c r="AA51" i="28" s="1"/>
  <c r="T49" i="28"/>
  <c r="Q49" i="28"/>
  <c r="X50" i="28" s="1"/>
  <c r="X48" i="28"/>
  <c r="Y48" i="28" s="1"/>
  <c r="T48" i="28"/>
  <c r="Q48" i="28"/>
  <c r="X49" i="28" s="1"/>
  <c r="AB47" i="28"/>
  <c r="AA47" i="28" s="1"/>
  <c r="Y47" i="28"/>
  <c r="AC47" i="28" s="1"/>
  <c r="X47" i="28"/>
  <c r="Z47" i="28" s="1"/>
  <c r="T47" i="28"/>
  <c r="Q47" i="28"/>
  <c r="AB48" i="28" s="1"/>
  <c r="AA48" i="28" s="1"/>
  <c r="AB46" i="28"/>
  <c r="AA46" i="28"/>
  <c r="Z46" i="28"/>
  <c r="X46" i="28"/>
  <c r="Y46" i="28" s="1"/>
  <c r="AC46" i="28" s="1"/>
  <c r="T46" i="28"/>
  <c r="Q46" i="28"/>
  <c r="H46" i="28"/>
  <c r="I46" i="28" s="1"/>
  <c r="X45" i="28"/>
  <c r="Y45" i="28" s="1"/>
  <c r="AC45" i="28" s="1"/>
  <c r="T45" i="28"/>
  <c r="Q45" i="28"/>
  <c r="AB44" i="28"/>
  <c r="AA44" i="28" s="1"/>
  <c r="Y44" i="28"/>
  <c r="X44" i="28"/>
  <c r="Z44" i="28" s="1"/>
  <c r="T44" i="28"/>
  <c r="Q44" i="28"/>
  <c r="AB45" i="28" s="1"/>
  <c r="AA45" i="28" s="1"/>
  <c r="Z43" i="28"/>
  <c r="X43" i="28"/>
  <c r="Y43" i="28" s="1"/>
  <c r="T43" i="28"/>
  <c r="Q43" i="28"/>
  <c r="T42" i="28"/>
  <c r="Q42" i="28"/>
  <c r="AB42" i="28" s="1"/>
  <c r="AA42" i="28" s="1"/>
  <c r="AB41" i="28"/>
  <c r="AA41" i="28" s="1"/>
  <c r="T41" i="28"/>
  <c r="Q41" i="28"/>
  <c r="AB40" i="28"/>
  <c r="AA40" i="28"/>
  <c r="X40" i="28"/>
  <c r="Z40" i="28" s="1"/>
  <c r="T40" i="28"/>
  <c r="Q40" i="28"/>
  <c r="X41" i="28" s="1"/>
  <c r="H40" i="28"/>
  <c r="I40" i="28" s="1"/>
  <c r="T39" i="28"/>
  <c r="Q39" i="28"/>
  <c r="AB39" i="28" s="1"/>
  <c r="AA39" i="28" s="1"/>
  <c r="AB38" i="28"/>
  <c r="AA38" i="28" s="1"/>
  <c r="T38" i="28"/>
  <c r="Q38" i="28"/>
  <c r="T37" i="28"/>
  <c r="Q37" i="28"/>
  <c r="X38" i="28" s="1"/>
  <c r="T36" i="28"/>
  <c r="Q36" i="28"/>
  <c r="AB37" i="28" s="1"/>
  <c r="AA37" i="28" s="1"/>
  <c r="T35" i="28"/>
  <c r="Q35" i="28"/>
  <c r="X36" i="28" s="1"/>
  <c r="X34" i="28"/>
  <c r="Y34" i="28" s="1"/>
  <c r="T34" i="28"/>
  <c r="Q34" i="28"/>
  <c r="X35" i="28" s="1"/>
  <c r="H34" i="28"/>
  <c r="I34" i="28" s="1"/>
  <c r="T33" i="28"/>
  <c r="Q33" i="28"/>
  <c r="AB33" i="28" s="1"/>
  <c r="AA33" i="28" s="1"/>
  <c r="T32" i="28"/>
  <c r="Q32" i="28"/>
  <c r="X33" i="28" s="1"/>
  <c r="X31" i="28"/>
  <c r="Y31" i="28" s="1"/>
  <c r="T31" i="28"/>
  <c r="Q31" i="28"/>
  <c r="X32" i="28" s="1"/>
  <c r="AB30" i="28"/>
  <c r="AA30" i="28" s="1"/>
  <c r="Y30" i="28"/>
  <c r="X30" i="28"/>
  <c r="Z30" i="28" s="1"/>
  <c r="T30" i="28"/>
  <c r="Q30" i="28"/>
  <c r="AB31" i="28" s="1"/>
  <c r="AA31" i="28" s="1"/>
  <c r="T29" i="28"/>
  <c r="Q29" i="28"/>
  <c r="T28" i="28"/>
  <c r="Q28" i="28"/>
  <c r="X29" i="28" s="1"/>
  <c r="Y29" i="28" s="1"/>
  <c r="I28" i="28"/>
  <c r="H28" i="28"/>
  <c r="AB27" i="28"/>
  <c r="AA27" i="28" s="1"/>
  <c r="X27" i="28"/>
  <c r="Z27" i="28" s="1"/>
  <c r="T27" i="28"/>
  <c r="Q27" i="28"/>
  <c r="X26" i="28"/>
  <c r="Y26" i="28" s="1"/>
  <c r="T26" i="28"/>
  <c r="Q26" i="28"/>
  <c r="T25" i="28"/>
  <c r="Q25" i="28"/>
  <c r="AB25" i="28" s="1"/>
  <c r="AA25" i="28" s="1"/>
  <c r="AB24" i="28"/>
  <c r="AA24" i="28" s="1"/>
  <c r="T24" i="28"/>
  <c r="Q24" i="28"/>
  <c r="T23" i="28"/>
  <c r="Q23" i="28"/>
  <c r="X24" i="28" s="1"/>
  <c r="T22" i="28"/>
  <c r="Q22" i="28"/>
  <c r="AB23" i="28" s="1"/>
  <c r="AA23" i="28" s="1"/>
  <c r="H22" i="28"/>
  <c r="I22" i="28" s="1"/>
  <c r="AB21" i="28"/>
  <c r="AA21" i="28" s="1"/>
  <c r="T21" i="28"/>
  <c r="Q21" i="28"/>
  <c r="T20" i="28"/>
  <c r="Q20" i="28"/>
  <c r="X21" i="28" s="1"/>
  <c r="T19" i="28"/>
  <c r="Q19" i="28"/>
  <c r="AB20" i="28" s="1"/>
  <c r="AA20" i="28" s="1"/>
  <c r="T18" i="28"/>
  <c r="Q18" i="28"/>
  <c r="X19" i="28" s="1"/>
  <c r="T17" i="28"/>
  <c r="Q17" i="28"/>
  <c r="X18" i="28" s="1"/>
  <c r="T16" i="28"/>
  <c r="Q16" i="28"/>
  <c r="X17" i="28" s="1"/>
  <c r="Y17" i="28" s="1"/>
  <c r="H16" i="28"/>
  <c r="I16" i="28" s="1"/>
  <c r="T15" i="28"/>
  <c r="Q15" i="28"/>
  <c r="X14" i="28"/>
  <c r="Y14" i="28" s="1"/>
  <c r="T14" i="28"/>
  <c r="Q14" i="28"/>
  <c r="X15" i="28" s="1"/>
  <c r="AB13" i="28"/>
  <c r="AA13" i="28" s="1"/>
  <c r="X13" i="28"/>
  <c r="Z13" i="28" s="1"/>
  <c r="T13" i="28"/>
  <c r="Q13" i="28"/>
  <c r="X12" i="28"/>
  <c r="Y12" i="28" s="1"/>
  <c r="T12" i="28"/>
  <c r="Q12" i="28"/>
  <c r="T11" i="28"/>
  <c r="Q11" i="28"/>
  <c r="T10" i="28"/>
  <c r="Q10" i="28"/>
  <c r="H10" i="28"/>
  <c r="AB69" i="27"/>
  <c r="AA69" i="27" s="1"/>
  <c r="X69" i="27"/>
  <c r="Z69" i="27" s="1"/>
  <c r="T69" i="27"/>
  <c r="Q69" i="27"/>
  <c r="T68" i="27"/>
  <c r="Q68" i="27"/>
  <c r="T67" i="27"/>
  <c r="Q67" i="27"/>
  <c r="AB68" i="27" s="1"/>
  <c r="AA68" i="27" s="1"/>
  <c r="T66" i="27"/>
  <c r="Q66" i="27"/>
  <c r="X66" i="27" s="1"/>
  <c r="AB65" i="27"/>
  <c r="AA65" i="27" s="1"/>
  <c r="X65" i="27"/>
  <c r="Y65" i="27" s="1"/>
  <c r="T65" i="27"/>
  <c r="Q65" i="27"/>
  <c r="AB64" i="27"/>
  <c r="AA64" i="27" s="1"/>
  <c r="Y64" i="27"/>
  <c r="AC64" i="27" s="1"/>
  <c r="X64" i="27"/>
  <c r="Z64" i="27" s="1"/>
  <c r="T64" i="27"/>
  <c r="Q64" i="27"/>
  <c r="I64" i="27"/>
  <c r="H64" i="27"/>
  <c r="T63" i="27"/>
  <c r="Q63" i="27"/>
  <c r="X63" i="27" s="1"/>
  <c r="AB62" i="27"/>
  <c r="AA62" i="27" s="1"/>
  <c r="X62" i="27"/>
  <c r="Y62" i="27" s="1"/>
  <c r="AC62" i="27" s="1"/>
  <c r="T62" i="27"/>
  <c r="Q62" i="27"/>
  <c r="Y61" i="27"/>
  <c r="AC61" i="27" s="1"/>
  <c r="X61" i="27"/>
  <c r="Z61" i="27" s="1"/>
  <c r="T61" i="27"/>
  <c r="Q61" i="27"/>
  <c r="T60" i="27"/>
  <c r="Q60" i="27"/>
  <c r="AB61" i="27" s="1"/>
  <c r="AA61" i="27" s="1"/>
  <c r="T59" i="27"/>
  <c r="Q59" i="27"/>
  <c r="AB59" i="27" s="1"/>
  <c r="AA59" i="27" s="1"/>
  <c r="AB58" i="27"/>
  <c r="AA58" i="27" s="1"/>
  <c r="X58" i="27"/>
  <c r="Z58" i="27" s="1"/>
  <c r="T58" i="27"/>
  <c r="Q58" i="27"/>
  <c r="H58" i="27"/>
  <c r="T57" i="27"/>
  <c r="Q57" i="27"/>
  <c r="T56" i="27"/>
  <c r="Q56" i="27"/>
  <c r="AB56" i="27" s="1"/>
  <c r="AA56" i="27" s="1"/>
  <c r="AB55" i="27"/>
  <c r="AA55" i="27" s="1"/>
  <c r="X55" i="27"/>
  <c r="Z55" i="27" s="1"/>
  <c r="T55" i="27"/>
  <c r="Q55" i="27"/>
  <c r="T54" i="27"/>
  <c r="Q54" i="27"/>
  <c r="T53" i="27"/>
  <c r="Q53" i="27"/>
  <c r="AB54" i="27" s="1"/>
  <c r="AA54" i="27" s="1"/>
  <c r="T52" i="27"/>
  <c r="Q52" i="27"/>
  <c r="X52" i="27" s="1"/>
  <c r="H52" i="27"/>
  <c r="T51" i="27"/>
  <c r="Q51" i="27"/>
  <c r="T50" i="27"/>
  <c r="Q50" i="27"/>
  <c r="AB51" i="27" s="1"/>
  <c r="AA51" i="27" s="1"/>
  <c r="T49" i="27"/>
  <c r="Q49" i="27"/>
  <c r="X49" i="27" s="1"/>
  <c r="AB48" i="27"/>
  <c r="AA48" i="27" s="1"/>
  <c r="X48" i="27"/>
  <c r="T48" i="27"/>
  <c r="Q48" i="27"/>
  <c r="Y47" i="27"/>
  <c r="X47" i="27"/>
  <c r="Z47" i="27" s="1"/>
  <c r="T47" i="27"/>
  <c r="Q47" i="27"/>
  <c r="Z46" i="27"/>
  <c r="T46" i="27"/>
  <c r="Q46" i="27"/>
  <c r="X46" i="27" s="1"/>
  <c r="Y46" i="27" s="1"/>
  <c r="I46" i="27"/>
  <c r="H46" i="27"/>
  <c r="AB45" i="27"/>
  <c r="AA45" i="27" s="1"/>
  <c r="X45" i="27"/>
  <c r="T45" i="27"/>
  <c r="Q45" i="27"/>
  <c r="X44" i="27"/>
  <c r="Z44" i="27" s="1"/>
  <c r="T44" i="27"/>
  <c r="Q44" i="27"/>
  <c r="T43" i="27"/>
  <c r="Q43" i="27"/>
  <c r="AB44" i="27" s="1"/>
  <c r="AA44" i="27" s="1"/>
  <c r="AA42" i="27"/>
  <c r="T42" i="27"/>
  <c r="Q42" i="27"/>
  <c r="AB42" i="27" s="1"/>
  <c r="AB41" i="27"/>
  <c r="AA41" i="27" s="1"/>
  <c r="X41" i="27"/>
  <c r="T41" i="27"/>
  <c r="Q41" i="27"/>
  <c r="AB40" i="27"/>
  <c r="AA40" i="27" s="1"/>
  <c r="X40" i="27"/>
  <c r="Z40" i="27" s="1"/>
  <c r="T40" i="27"/>
  <c r="Q40" i="27"/>
  <c r="H40" i="27"/>
  <c r="T39" i="27"/>
  <c r="Q39" i="27"/>
  <c r="AB38" i="27"/>
  <c r="AA38" i="27" s="1"/>
  <c r="X38" i="27"/>
  <c r="T38" i="27"/>
  <c r="Q38" i="27"/>
  <c r="T37" i="27"/>
  <c r="Q37" i="27"/>
  <c r="T36" i="27"/>
  <c r="Q36" i="27"/>
  <c r="X37" i="27" s="1"/>
  <c r="T35" i="27"/>
  <c r="Q35" i="27"/>
  <c r="AB34" i="27"/>
  <c r="AA34" i="27"/>
  <c r="X34" i="27"/>
  <c r="T34" i="27"/>
  <c r="Q34" i="27"/>
  <c r="H34" i="27"/>
  <c r="T33" i="27"/>
  <c r="Q33" i="27"/>
  <c r="T32" i="27"/>
  <c r="Q32" i="27"/>
  <c r="AB31" i="27"/>
  <c r="AA31" i="27"/>
  <c r="X31" i="27"/>
  <c r="T31" i="27"/>
  <c r="Q31" i="27"/>
  <c r="T30" i="27"/>
  <c r="Q30" i="27"/>
  <c r="T29" i="27"/>
  <c r="Q29" i="27"/>
  <c r="X30" i="27" s="1"/>
  <c r="T28" i="27"/>
  <c r="Q28" i="27"/>
  <c r="H28" i="27"/>
  <c r="I28" i="27" s="1"/>
  <c r="AB27" i="27"/>
  <c r="AA27" i="27" s="1"/>
  <c r="T27" i="27"/>
  <c r="Q27" i="27"/>
  <c r="T26" i="27"/>
  <c r="Q26" i="27"/>
  <c r="X27" i="27" s="1"/>
  <c r="T25" i="27"/>
  <c r="Q25" i="27"/>
  <c r="AB24" i="27"/>
  <c r="AA24" i="27" s="1"/>
  <c r="X24" i="27"/>
  <c r="T24" i="27"/>
  <c r="Q24" i="27"/>
  <c r="T23" i="27"/>
  <c r="Q23" i="27"/>
  <c r="T22" i="27"/>
  <c r="Q22" i="27"/>
  <c r="I22" i="27"/>
  <c r="H22" i="27"/>
  <c r="AB21" i="27"/>
  <c r="AA21" i="27" s="1"/>
  <c r="X21" i="27"/>
  <c r="T21" i="27"/>
  <c r="Q21" i="27"/>
  <c r="AB20" i="27"/>
  <c r="AA20" i="27" s="1"/>
  <c r="T20" i="27"/>
  <c r="Q20" i="27"/>
  <c r="T19" i="27"/>
  <c r="Q19" i="27"/>
  <c r="X20" i="27" s="1"/>
  <c r="T18" i="27"/>
  <c r="Q18" i="27"/>
  <c r="T17" i="27"/>
  <c r="Q17" i="27"/>
  <c r="T16" i="27"/>
  <c r="Q16" i="27"/>
  <c r="AB17" i="27" s="1"/>
  <c r="AA17" i="27" s="1"/>
  <c r="H16" i="27"/>
  <c r="T15" i="27"/>
  <c r="Q15" i="27"/>
  <c r="AB14" i="27"/>
  <c r="AA14" i="27" s="1"/>
  <c r="X14" i="27"/>
  <c r="T14" i="27"/>
  <c r="Q14" i="27"/>
  <c r="T13" i="27"/>
  <c r="Q13" i="27"/>
  <c r="T12" i="27"/>
  <c r="Q12" i="27"/>
  <c r="X13" i="27" s="1"/>
  <c r="T11" i="27"/>
  <c r="Q11" i="27"/>
  <c r="T10" i="27"/>
  <c r="Q10" i="27"/>
  <c r="H10" i="27"/>
  <c r="T69" i="26"/>
  <c r="Q69" i="26"/>
  <c r="T68" i="26"/>
  <c r="Q68" i="26"/>
  <c r="X68" i="26" s="1"/>
  <c r="AB67" i="26"/>
  <c r="AA67" i="26" s="1"/>
  <c r="Y67" i="26"/>
  <c r="X67" i="26"/>
  <c r="Z67" i="26" s="1"/>
  <c r="T67" i="26"/>
  <c r="Q67" i="26"/>
  <c r="AB66" i="26"/>
  <c r="AA66" i="26" s="1"/>
  <c r="X66" i="26"/>
  <c r="Z66" i="26" s="1"/>
  <c r="T66" i="26"/>
  <c r="Q66" i="26"/>
  <c r="T65" i="26"/>
  <c r="Q65" i="26"/>
  <c r="T64" i="26"/>
  <c r="Q64" i="26"/>
  <c r="AB64" i="26" s="1"/>
  <c r="AA64" i="26" s="1"/>
  <c r="H64" i="26"/>
  <c r="T63" i="26"/>
  <c r="Q63" i="26"/>
  <c r="T62" i="26"/>
  <c r="Q62" i="26"/>
  <c r="AB63" i="26" s="1"/>
  <c r="AA63" i="26" s="1"/>
  <c r="X61" i="26"/>
  <c r="Y61" i="26" s="1"/>
  <c r="T61" i="26"/>
  <c r="Q61" i="26"/>
  <c r="AB61" i="26" s="1"/>
  <c r="AA61" i="26" s="1"/>
  <c r="T60" i="26"/>
  <c r="Q60" i="26"/>
  <c r="T59" i="26"/>
  <c r="Q59" i="26"/>
  <c r="X60" i="26" s="1"/>
  <c r="T58" i="26"/>
  <c r="Q58" i="26"/>
  <c r="AB59" i="26" s="1"/>
  <c r="AA59" i="26" s="1"/>
  <c r="I58" i="26"/>
  <c r="H58" i="26"/>
  <c r="AB57" i="26"/>
  <c r="AA57" i="26" s="1"/>
  <c r="Y57" i="26"/>
  <c r="AC57" i="26" s="1"/>
  <c r="X57" i="26"/>
  <c r="Z57" i="26" s="1"/>
  <c r="T57" i="26"/>
  <c r="Q57" i="26"/>
  <c r="T56" i="26"/>
  <c r="Q56" i="26"/>
  <c r="T55" i="26"/>
  <c r="Q55" i="26"/>
  <c r="AB56" i="26" s="1"/>
  <c r="AA56" i="26" s="1"/>
  <c r="X54" i="26"/>
  <c r="Y54" i="26" s="1"/>
  <c r="T54" i="26"/>
  <c r="Q54" i="26"/>
  <c r="AB54" i="26" s="1"/>
  <c r="AA54" i="26" s="1"/>
  <c r="T53" i="26"/>
  <c r="Q53" i="26"/>
  <c r="T52" i="26"/>
  <c r="Q52" i="26"/>
  <c r="X53" i="26" s="1"/>
  <c r="H52" i="26"/>
  <c r="AB51" i="26"/>
  <c r="AA51" i="26"/>
  <c r="Z51" i="26"/>
  <c r="X51" i="26"/>
  <c r="Y51" i="26" s="1"/>
  <c r="T51" i="26"/>
  <c r="Q51" i="26"/>
  <c r="X50" i="26"/>
  <c r="Z50" i="26" s="1"/>
  <c r="T50" i="26"/>
  <c r="Q50" i="26"/>
  <c r="X49" i="26"/>
  <c r="Z49" i="26" s="1"/>
  <c r="T49" i="26"/>
  <c r="Q49" i="26"/>
  <c r="AB49" i="26" s="1"/>
  <c r="AA49" i="26" s="1"/>
  <c r="T48" i="26"/>
  <c r="Q48" i="26"/>
  <c r="T47" i="26"/>
  <c r="Q47" i="26"/>
  <c r="AB46" i="26"/>
  <c r="AA46" i="26" s="1"/>
  <c r="X46" i="26"/>
  <c r="Z46" i="26" s="1"/>
  <c r="T46" i="26"/>
  <c r="Q46" i="26"/>
  <c r="H46" i="26"/>
  <c r="I46" i="26" s="1"/>
  <c r="T45" i="26"/>
  <c r="Q45" i="26"/>
  <c r="X44" i="26"/>
  <c r="Y44" i="26" s="1"/>
  <c r="T44" i="26"/>
  <c r="Q44" i="26"/>
  <c r="AB44" i="26" s="1"/>
  <c r="AA44" i="26" s="1"/>
  <c r="T43" i="26"/>
  <c r="Q43" i="26"/>
  <c r="T42" i="26"/>
  <c r="Q42" i="26"/>
  <c r="T41" i="26"/>
  <c r="Q41" i="26"/>
  <c r="X42" i="26" s="1"/>
  <c r="T40" i="26"/>
  <c r="Q40" i="26"/>
  <c r="AB40" i="26" s="1"/>
  <c r="AA40" i="26" s="1"/>
  <c r="H40" i="26"/>
  <c r="T39" i="26"/>
  <c r="Q39" i="26"/>
  <c r="X38" i="26"/>
  <c r="T38" i="26"/>
  <c r="Q38" i="26"/>
  <c r="X39" i="26" s="1"/>
  <c r="AB37" i="26"/>
  <c r="AA37" i="26" s="1"/>
  <c r="Z37" i="26"/>
  <c r="Y37" i="26"/>
  <c r="X37" i="26"/>
  <c r="T37" i="26"/>
  <c r="Q37" i="26"/>
  <c r="AB36" i="26"/>
  <c r="AA36" i="26" s="1"/>
  <c r="Z36" i="26"/>
  <c r="X36" i="26"/>
  <c r="Y36" i="26" s="1"/>
  <c r="T36" i="26"/>
  <c r="Q36" i="26"/>
  <c r="T35" i="26"/>
  <c r="Q35" i="26"/>
  <c r="AB34" i="26"/>
  <c r="AA34" i="26" s="1"/>
  <c r="T34" i="26"/>
  <c r="Q34" i="26"/>
  <c r="AB35" i="26" s="1"/>
  <c r="AA35" i="26" s="1"/>
  <c r="H34" i="26"/>
  <c r="I34" i="26" s="1"/>
  <c r="AB33" i="26"/>
  <c r="AA33" i="26" s="1"/>
  <c r="X33" i="26"/>
  <c r="Y33" i="26" s="1"/>
  <c r="T33" i="26"/>
  <c r="Q33" i="26"/>
  <c r="T32" i="26"/>
  <c r="Q32" i="26"/>
  <c r="AB31" i="26"/>
  <c r="AA31" i="26" s="1"/>
  <c r="T31" i="26"/>
  <c r="Q31" i="26"/>
  <c r="AB32" i="26" s="1"/>
  <c r="AA32" i="26" s="1"/>
  <c r="T30" i="26"/>
  <c r="Q30" i="26"/>
  <c r="X31" i="26" s="1"/>
  <c r="T29" i="26"/>
  <c r="Q29" i="26"/>
  <c r="T28" i="26"/>
  <c r="Q28" i="26"/>
  <c r="H28" i="26"/>
  <c r="I28" i="26" s="1"/>
  <c r="T27" i="26"/>
  <c r="Q27" i="26"/>
  <c r="T26" i="26"/>
  <c r="Q26" i="26"/>
  <c r="Y25" i="26"/>
  <c r="X25" i="26"/>
  <c r="Z25" i="26" s="1"/>
  <c r="T25" i="26"/>
  <c r="Q25" i="26"/>
  <c r="X24" i="26"/>
  <c r="T24" i="26"/>
  <c r="Q24" i="26"/>
  <c r="AB25" i="26" s="1"/>
  <c r="AA25" i="26" s="1"/>
  <c r="AB23" i="26"/>
  <c r="AA23" i="26"/>
  <c r="Z23" i="26"/>
  <c r="Y23" i="26"/>
  <c r="AC23" i="26" s="1"/>
  <c r="X23" i="26"/>
  <c r="T23" i="26"/>
  <c r="Q23" i="26"/>
  <c r="Z22" i="26"/>
  <c r="T22" i="26"/>
  <c r="Q22" i="26"/>
  <c r="H22" i="26"/>
  <c r="I22" i="26" s="1"/>
  <c r="X22" i="26" s="1"/>
  <c r="Y22" i="26" s="1"/>
  <c r="X21" i="26"/>
  <c r="Y21" i="26" s="1"/>
  <c r="AC21" i="26" s="1"/>
  <c r="T21" i="26"/>
  <c r="Q21" i="26"/>
  <c r="AB21" i="26" s="1"/>
  <c r="AA21" i="26" s="1"/>
  <c r="AB20" i="26"/>
  <c r="AA20" i="26" s="1"/>
  <c r="X20" i="26"/>
  <c r="Y20" i="26" s="1"/>
  <c r="T20" i="26"/>
  <c r="Q20" i="26"/>
  <c r="AB19" i="26"/>
  <c r="AA19" i="26" s="1"/>
  <c r="X19" i="26"/>
  <c r="Y19" i="26" s="1"/>
  <c r="T19" i="26"/>
  <c r="Q19" i="26"/>
  <c r="T18" i="26"/>
  <c r="Q18" i="26"/>
  <c r="T17" i="26"/>
  <c r="Q17" i="26"/>
  <c r="T16" i="26"/>
  <c r="Q16" i="26"/>
  <c r="H16" i="26"/>
  <c r="I16" i="26" s="1"/>
  <c r="T15" i="26"/>
  <c r="Q15" i="26"/>
  <c r="T14" i="26"/>
  <c r="Q14" i="26"/>
  <c r="X15" i="26" s="1"/>
  <c r="Z15" i="26" s="1"/>
  <c r="T13" i="26"/>
  <c r="Q13" i="26"/>
  <c r="X14" i="26" s="1"/>
  <c r="Y14" i="26" s="1"/>
  <c r="T12" i="26"/>
  <c r="Q12" i="26"/>
  <c r="T11" i="26"/>
  <c r="Q11" i="26"/>
  <c r="AB12" i="26" s="1"/>
  <c r="AA12" i="26" s="1"/>
  <c r="T10" i="26"/>
  <c r="Q10" i="26"/>
  <c r="H10" i="26"/>
  <c r="T69" i="25"/>
  <c r="Q69" i="25"/>
  <c r="T68" i="25"/>
  <c r="Q68" i="25"/>
  <c r="AB69" i="25" s="1"/>
  <c r="AA69" i="25" s="1"/>
  <c r="X67" i="25"/>
  <c r="Z67" i="25" s="1"/>
  <c r="T67" i="25"/>
  <c r="Q67" i="25"/>
  <c r="AB68" i="25" s="1"/>
  <c r="AA68" i="25" s="1"/>
  <c r="Y66" i="25"/>
  <c r="X66" i="25"/>
  <c r="Z66" i="25" s="1"/>
  <c r="T66" i="25"/>
  <c r="Q66" i="25"/>
  <c r="Z65" i="25"/>
  <c r="X65" i="25"/>
  <c r="Y65" i="25" s="1"/>
  <c r="T65" i="25"/>
  <c r="Q65" i="25"/>
  <c r="AB66" i="25" s="1"/>
  <c r="AA66" i="25" s="1"/>
  <c r="AB64" i="25"/>
  <c r="AA64" i="25"/>
  <c r="Z64" i="25"/>
  <c r="Y64" i="25"/>
  <c r="AC64" i="25" s="1"/>
  <c r="X64" i="25"/>
  <c r="T64" i="25"/>
  <c r="Q64" i="25"/>
  <c r="I64" i="25"/>
  <c r="H64" i="25"/>
  <c r="Y63" i="25"/>
  <c r="AC63" i="25" s="1"/>
  <c r="X63" i="25"/>
  <c r="Z63" i="25" s="1"/>
  <c r="T63" i="25"/>
  <c r="Q63" i="25"/>
  <c r="Z62" i="25"/>
  <c r="X62" i="25"/>
  <c r="Y62" i="25" s="1"/>
  <c r="T62" i="25"/>
  <c r="Q62" i="25"/>
  <c r="AB63" i="25" s="1"/>
  <c r="AA63" i="25" s="1"/>
  <c r="T61" i="25"/>
  <c r="Q61" i="25"/>
  <c r="AB60" i="25"/>
  <c r="AA60" i="25" s="1"/>
  <c r="Z60" i="25"/>
  <c r="X60" i="25"/>
  <c r="Y60" i="25" s="1"/>
  <c r="T60" i="25"/>
  <c r="Q60" i="25"/>
  <c r="X61" i="25" s="1"/>
  <c r="T59" i="25"/>
  <c r="Q59" i="25"/>
  <c r="T58" i="25"/>
  <c r="Q58" i="25"/>
  <c r="AB59" i="25" s="1"/>
  <c r="AA59" i="25" s="1"/>
  <c r="H58" i="25"/>
  <c r="I58" i="25" s="1"/>
  <c r="AB57" i="25"/>
  <c r="AA57" i="25" s="1"/>
  <c r="X57" i="25"/>
  <c r="Z57" i="25" s="1"/>
  <c r="T57" i="25"/>
  <c r="Q57" i="25"/>
  <c r="T56" i="25"/>
  <c r="Q56" i="25"/>
  <c r="T55" i="25"/>
  <c r="Q55" i="25"/>
  <c r="AB56" i="25" s="1"/>
  <c r="AA56" i="25" s="1"/>
  <c r="T54" i="25"/>
  <c r="Q54" i="25"/>
  <c r="AB55" i="25" s="1"/>
  <c r="AA55" i="25" s="1"/>
  <c r="AB53" i="25"/>
  <c r="AA53" i="25" s="1"/>
  <c r="X53" i="25"/>
  <c r="Z53" i="25" s="1"/>
  <c r="T53" i="25"/>
  <c r="Q53" i="25"/>
  <c r="AB54" i="25" s="1"/>
  <c r="AA54" i="25" s="1"/>
  <c r="AB52" i="25"/>
  <c r="AA52" i="25"/>
  <c r="Y52" i="25"/>
  <c r="AC52" i="25" s="1"/>
  <c r="X52" i="25"/>
  <c r="Z52" i="25" s="1"/>
  <c r="T52" i="25"/>
  <c r="Q52" i="25"/>
  <c r="I52" i="25"/>
  <c r="H52" i="25"/>
  <c r="T51" i="25"/>
  <c r="Q51" i="25"/>
  <c r="X50" i="25"/>
  <c r="Z50" i="25" s="1"/>
  <c r="T50" i="25"/>
  <c r="Q50" i="25"/>
  <c r="AB51" i="25" s="1"/>
  <c r="AA51" i="25" s="1"/>
  <c r="Y49" i="25"/>
  <c r="X49" i="25"/>
  <c r="Z49" i="25" s="1"/>
  <c r="T49" i="25"/>
  <c r="Q49" i="25"/>
  <c r="Z48" i="25"/>
  <c r="X48" i="25"/>
  <c r="Y48" i="25" s="1"/>
  <c r="T48" i="25"/>
  <c r="Q48" i="25"/>
  <c r="AB49" i="25" s="1"/>
  <c r="AA49" i="25" s="1"/>
  <c r="T47" i="25"/>
  <c r="Q47" i="25"/>
  <c r="AB46" i="25"/>
  <c r="AA46" i="25" s="1"/>
  <c r="Z46" i="25"/>
  <c r="X46" i="25"/>
  <c r="Y46" i="25" s="1"/>
  <c r="AC46" i="25" s="1"/>
  <c r="T46" i="25"/>
  <c r="Q46" i="25"/>
  <c r="X47" i="25" s="1"/>
  <c r="H46" i="25"/>
  <c r="I46" i="25" s="1"/>
  <c r="Z45" i="25"/>
  <c r="X45" i="25"/>
  <c r="Y45" i="25" s="1"/>
  <c r="AC45" i="25" s="1"/>
  <c r="T45" i="25"/>
  <c r="Q45" i="25"/>
  <c r="AB45" i="25" s="1"/>
  <c r="AA45" i="25" s="1"/>
  <c r="T44" i="25"/>
  <c r="Q44" i="25"/>
  <c r="AB43" i="25"/>
  <c r="AA43" i="25" s="1"/>
  <c r="X43" i="25"/>
  <c r="Z43" i="25" s="1"/>
  <c r="T43" i="25"/>
  <c r="Q43" i="25"/>
  <c r="X44" i="25" s="1"/>
  <c r="T42" i="25"/>
  <c r="Q42" i="25"/>
  <c r="T41" i="25"/>
  <c r="Q41" i="25"/>
  <c r="AB42" i="25" s="1"/>
  <c r="AA42" i="25" s="1"/>
  <c r="T40" i="25"/>
  <c r="Q40" i="25"/>
  <c r="AB40" i="25" s="1"/>
  <c r="AA40" i="25" s="1"/>
  <c r="I40" i="25"/>
  <c r="H40" i="25"/>
  <c r="T39" i="25"/>
  <c r="Q39" i="25"/>
  <c r="T38" i="25"/>
  <c r="Q38" i="25"/>
  <c r="AB39" i="25" s="1"/>
  <c r="AA39" i="25" s="1"/>
  <c r="T37" i="25"/>
  <c r="Q37" i="25"/>
  <c r="X38" i="25" s="1"/>
  <c r="X36" i="25"/>
  <c r="Z36" i="25" s="1"/>
  <c r="T36" i="25"/>
  <c r="Q36" i="25"/>
  <c r="AB37" i="25" s="1"/>
  <c r="AA37" i="25" s="1"/>
  <c r="T35" i="25"/>
  <c r="Q35" i="25"/>
  <c r="Z34" i="25"/>
  <c r="X34" i="25"/>
  <c r="Y34" i="25" s="1"/>
  <c r="T34" i="25"/>
  <c r="Q34" i="25"/>
  <c r="X35" i="25" s="1"/>
  <c r="H34" i="25"/>
  <c r="I34" i="25" s="1"/>
  <c r="X33" i="25"/>
  <c r="Z33" i="25" s="1"/>
  <c r="T33" i="25"/>
  <c r="Q33" i="25"/>
  <c r="AB33" i="25" s="1"/>
  <c r="AA33" i="25" s="1"/>
  <c r="X32" i="25"/>
  <c r="Z32" i="25" s="1"/>
  <c r="T32" i="25"/>
  <c r="Q32" i="25"/>
  <c r="X31" i="25"/>
  <c r="Y31" i="25" s="1"/>
  <c r="T31" i="25"/>
  <c r="Q31" i="25"/>
  <c r="AB32" i="25" s="1"/>
  <c r="AA32" i="25" s="1"/>
  <c r="T30" i="25"/>
  <c r="Q30" i="25"/>
  <c r="T29" i="25"/>
  <c r="Q29" i="25"/>
  <c r="X30" i="25" s="1"/>
  <c r="T28" i="25"/>
  <c r="Q28" i="25"/>
  <c r="AB29" i="25" s="1"/>
  <c r="AA29" i="25" s="1"/>
  <c r="H28" i="25"/>
  <c r="I28" i="25" s="1"/>
  <c r="X28" i="25" s="1"/>
  <c r="T27" i="25"/>
  <c r="Q27" i="25"/>
  <c r="AB26" i="25"/>
  <c r="AA26" i="25" s="1"/>
  <c r="X26" i="25"/>
  <c r="Y26" i="25" s="1"/>
  <c r="T26" i="25"/>
  <c r="Q26" i="25"/>
  <c r="X27" i="25" s="1"/>
  <c r="T25" i="25"/>
  <c r="Q25" i="25"/>
  <c r="T24" i="25"/>
  <c r="Q24" i="25"/>
  <c r="AB25" i="25" s="1"/>
  <c r="AA25" i="25" s="1"/>
  <c r="T23" i="25"/>
  <c r="Q23" i="25"/>
  <c r="X24" i="25" s="1"/>
  <c r="T22" i="25"/>
  <c r="Q22" i="25"/>
  <c r="AB23" i="25" s="1"/>
  <c r="AA23" i="25" s="1"/>
  <c r="H22" i="25"/>
  <c r="T21" i="25"/>
  <c r="Q21" i="25"/>
  <c r="AB21" i="25" s="1"/>
  <c r="AA21" i="25" s="1"/>
  <c r="T20" i="25"/>
  <c r="Q20" i="25"/>
  <c r="X21" i="25" s="1"/>
  <c r="X19" i="25"/>
  <c r="Z19" i="25" s="1"/>
  <c r="T19" i="25"/>
  <c r="Q19" i="25"/>
  <c r="AB20" i="25" s="1"/>
  <c r="AA20" i="25" s="1"/>
  <c r="X18" i="25"/>
  <c r="Z18" i="25" s="1"/>
  <c r="T18" i="25"/>
  <c r="Q18" i="25"/>
  <c r="T17" i="25"/>
  <c r="Q17" i="25"/>
  <c r="AB18" i="25" s="1"/>
  <c r="AA18" i="25" s="1"/>
  <c r="T16" i="25"/>
  <c r="Q16" i="25"/>
  <c r="X17" i="25" s="1"/>
  <c r="Y17" i="25" s="1"/>
  <c r="H16" i="25"/>
  <c r="I16" i="25" s="1"/>
  <c r="X15" i="25"/>
  <c r="Z15" i="25" s="1"/>
  <c r="T15" i="25"/>
  <c r="Q15" i="25"/>
  <c r="X14" i="25"/>
  <c r="Y14" i="25" s="1"/>
  <c r="T14" i="25"/>
  <c r="Q14" i="25"/>
  <c r="AB15" i="25" s="1"/>
  <c r="AA15" i="25" s="1"/>
  <c r="T13" i="25"/>
  <c r="Q13" i="25"/>
  <c r="X12" i="25"/>
  <c r="Y12" i="25" s="1"/>
  <c r="T12" i="25"/>
  <c r="Q12" i="25"/>
  <c r="X13" i="25" s="1"/>
  <c r="T11" i="25"/>
  <c r="Q11" i="25"/>
  <c r="AB12" i="25" s="1"/>
  <c r="AA12" i="25" s="1"/>
  <c r="T10" i="25"/>
  <c r="Q10" i="25"/>
  <c r="H10" i="25"/>
  <c r="I10" i="25" s="1"/>
  <c r="AB69" i="24"/>
  <c r="AA69" i="24" s="1"/>
  <c r="X69" i="24"/>
  <c r="Z69" i="24" s="1"/>
  <c r="T69" i="24"/>
  <c r="Q69" i="24"/>
  <c r="T68" i="24"/>
  <c r="Q68" i="24"/>
  <c r="T67" i="24"/>
  <c r="Q67" i="24"/>
  <c r="AB68" i="24" s="1"/>
  <c r="AA68" i="24" s="1"/>
  <c r="T66" i="24"/>
  <c r="Q66" i="24"/>
  <c r="X66" i="24" s="1"/>
  <c r="AB65" i="24"/>
  <c r="AA65" i="24" s="1"/>
  <c r="X65" i="24"/>
  <c r="Y65" i="24" s="1"/>
  <c r="T65" i="24"/>
  <c r="Q65" i="24"/>
  <c r="Y64" i="24"/>
  <c r="X64" i="24"/>
  <c r="Z64" i="24" s="1"/>
  <c r="T64" i="24"/>
  <c r="Q64" i="24"/>
  <c r="AB64" i="24" s="1"/>
  <c r="AA64" i="24" s="1"/>
  <c r="I64" i="24"/>
  <c r="H64" i="24"/>
  <c r="T63" i="24"/>
  <c r="Q63" i="24"/>
  <c r="X63" i="24" s="1"/>
  <c r="AB62" i="24"/>
  <c r="AA62" i="24" s="1"/>
  <c r="X62" i="24"/>
  <c r="Y62" i="24" s="1"/>
  <c r="T62" i="24"/>
  <c r="Q62" i="24"/>
  <c r="T61" i="24"/>
  <c r="Q61" i="24"/>
  <c r="T60" i="24"/>
  <c r="Q60" i="24"/>
  <c r="X61" i="24" s="1"/>
  <c r="AB59" i="24"/>
  <c r="AA59" i="24"/>
  <c r="Z59" i="24"/>
  <c r="X59" i="24"/>
  <c r="Y59" i="24" s="1"/>
  <c r="AC59" i="24" s="1"/>
  <c r="T59" i="24"/>
  <c r="Q59" i="24"/>
  <c r="AB60" i="24" s="1"/>
  <c r="AA60" i="24" s="1"/>
  <c r="AB58" i="24"/>
  <c r="AA58" i="24" s="1"/>
  <c r="X58" i="24"/>
  <c r="Z58" i="24" s="1"/>
  <c r="T58" i="24"/>
  <c r="Q58" i="24"/>
  <c r="H58" i="24"/>
  <c r="T57" i="24"/>
  <c r="Q57" i="24"/>
  <c r="X57" i="24" s="1"/>
  <c r="AB56" i="24"/>
  <c r="AA56" i="24"/>
  <c r="X56" i="24"/>
  <c r="Z56" i="24" s="1"/>
  <c r="T56" i="24"/>
  <c r="Q56" i="24"/>
  <c r="AB57" i="24" s="1"/>
  <c r="AA57" i="24" s="1"/>
  <c r="AB55" i="24"/>
  <c r="AA55" i="24" s="1"/>
  <c r="X55" i="24"/>
  <c r="Z55" i="24" s="1"/>
  <c r="T55" i="24"/>
  <c r="Q55" i="24"/>
  <c r="T54" i="24"/>
  <c r="Q54" i="24"/>
  <c r="T53" i="24"/>
  <c r="Q53" i="24"/>
  <c r="AB54" i="24" s="1"/>
  <c r="AA54" i="24" s="1"/>
  <c r="AB52" i="24"/>
  <c r="AA52" i="24"/>
  <c r="T52" i="24"/>
  <c r="Q52" i="24"/>
  <c r="X52" i="24" s="1"/>
  <c r="H52" i="24"/>
  <c r="T51" i="24"/>
  <c r="Q51" i="24"/>
  <c r="T50" i="24"/>
  <c r="Q50" i="24"/>
  <c r="AB51" i="24" s="1"/>
  <c r="AA51" i="24" s="1"/>
  <c r="AB49" i="24"/>
  <c r="AA49" i="24"/>
  <c r="T49" i="24"/>
  <c r="Q49" i="24"/>
  <c r="X49" i="24" s="1"/>
  <c r="AB48" i="24"/>
  <c r="AA48" i="24" s="1"/>
  <c r="X48" i="24"/>
  <c r="Y48" i="24" s="1"/>
  <c r="T48" i="24"/>
  <c r="Q48" i="24"/>
  <c r="Y47" i="24"/>
  <c r="T47" i="24"/>
  <c r="Q47" i="24"/>
  <c r="T46" i="24"/>
  <c r="Q46" i="24"/>
  <c r="X47" i="24" s="1"/>
  <c r="Z47" i="24" s="1"/>
  <c r="I46" i="24"/>
  <c r="H46" i="24"/>
  <c r="AB45" i="24"/>
  <c r="AA45" i="24" s="1"/>
  <c r="X45" i="24"/>
  <c r="T45" i="24"/>
  <c r="Q45" i="24"/>
  <c r="Y44" i="24"/>
  <c r="T44" i="24"/>
  <c r="Q44" i="24"/>
  <c r="T43" i="24"/>
  <c r="Q43" i="24"/>
  <c r="X44" i="24" s="1"/>
  <c r="Z44" i="24" s="1"/>
  <c r="AB42" i="24"/>
  <c r="AA42" i="24"/>
  <c r="X42" i="24"/>
  <c r="Z42" i="24" s="1"/>
  <c r="T42" i="24"/>
  <c r="Q42" i="24"/>
  <c r="AB43" i="24" s="1"/>
  <c r="AA43" i="24" s="1"/>
  <c r="AB41" i="24"/>
  <c r="AA41" i="24" s="1"/>
  <c r="X41" i="24"/>
  <c r="T41" i="24"/>
  <c r="Q41" i="24"/>
  <c r="AB40" i="24"/>
  <c r="AA40" i="24" s="1"/>
  <c r="T40" i="24"/>
  <c r="Q40" i="24"/>
  <c r="X40" i="24" s="1"/>
  <c r="Z40" i="24" s="1"/>
  <c r="I40" i="24"/>
  <c r="H40" i="24"/>
  <c r="AB39" i="24"/>
  <c r="AA39" i="24" s="1"/>
  <c r="X39" i="24"/>
  <c r="Z39" i="24" s="1"/>
  <c r="T39" i="24"/>
  <c r="Q39" i="24"/>
  <c r="AB38" i="24"/>
  <c r="AA38" i="24" s="1"/>
  <c r="X38" i="24"/>
  <c r="T38" i="24"/>
  <c r="Q38" i="24"/>
  <c r="T37" i="24"/>
  <c r="Q37" i="24"/>
  <c r="T36" i="24"/>
  <c r="Q36" i="24"/>
  <c r="AB35" i="24"/>
  <c r="AA35" i="24" s="1"/>
  <c r="T35" i="24"/>
  <c r="Q35" i="24"/>
  <c r="X35" i="24" s="1"/>
  <c r="AB34" i="24"/>
  <c r="AA34" i="24" s="1"/>
  <c r="X34" i="24"/>
  <c r="T34" i="24"/>
  <c r="Q34" i="24"/>
  <c r="H34" i="24"/>
  <c r="I34" i="24" s="1"/>
  <c r="T33" i="24"/>
  <c r="Q33" i="24"/>
  <c r="AB32" i="24"/>
  <c r="AA32" i="24" s="1"/>
  <c r="T32" i="24"/>
  <c r="Q32" i="24"/>
  <c r="X32" i="24" s="1"/>
  <c r="X31" i="24"/>
  <c r="T31" i="24"/>
  <c r="Q31" i="24"/>
  <c r="T30" i="24"/>
  <c r="Q30" i="24"/>
  <c r="AB31" i="24" s="1"/>
  <c r="AA31" i="24" s="1"/>
  <c r="T29" i="24"/>
  <c r="Q29" i="24"/>
  <c r="T28" i="24"/>
  <c r="Q28" i="24"/>
  <c r="H28" i="24"/>
  <c r="X27" i="24"/>
  <c r="Z27" i="24" s="1"/>
  <c r="T27" i="24"/>
  <c r="Q27" i="24"/>
  <c r="T26" i="24"/>
  <c r="Q26" i="24"/>
  <c r="AB25" i="24"/>
  <c r="AA25" i="24" s="1"/>
  <c r="X25" i="24"/>
  <c r="Y25" i="24" s="1"/>
  <c r="T25" i="24"/>
  <c r="Q25" i="24"/>
  <c r="AB24" i="24"/>
  <c r="AA24" i="24" s="1"/>
  <c r="X24" i="24"/>
  <c r="Z24" i="24" s="1"/>
  <c r="T24" i="24"/>
  <c r="Q24" i="24"/>
  <c r="T23" i="24"/>
  <c r="Q23" i="24"/>
  <c r="T22" i="24"/>
  <c r="Q22" i="24"/>
  <c r="AB23" i="24" s="1"/>
  <c r="AA23" i="24" s="1"/>
  <c r="H22" i="24"/>
  <c r="I22" i="24" s="1"/>
  <c r="AB21" i="24"/>
  <c r="AA21" i="24" s="1"/>
  <c r="X21" i="24"/>
  <c r="Z21" i="24" s="1"/>
  <c r="T21" i="24"/>
  <c r="Q21" i="24"/>
  <c r="T20" i="24"/>
  <c r="Q20" i="24"/>
  <c r="T19" i="24"/>
  <c r="Q19" i="24"/>
  <c r="X20" i="24" s="1"/>
  <c r="Z20" i="24" s="1"/>
  <c r="AB18" i="24"/>
  <c r="AA18" i="24" s="1"/>
  <c r="X18" i="24"/>
  <c r="T18" i="24"/>
  <c r="Q18" i="24"/>
  <c r="T17" i="24"/>
  <c r="Q17" i="24"/>
  <c r="T16" i="24"/>
  <c r="Q16" i="24"/>
  <c r="H16" i="24"/>
  <c r="AB15" i="24"/>
  <c r="AA15" i="24" s="1"/>
  <c r="X15" i="24"/>
  <c r="T15" i="24"/>
  <c r="Q15" i="24"/>
  <c r="AB14" i="24"/>
  <c r="AA14" i="24" s="1"/>
  <c r="X14" i="24"/>
  <c r="Z14" i="24" s="1"/>
  <c r="T14" i="24"/>
  <c r="Q14" i="24"/>
  <c r="T13" i="24"/>
  <c r="Q13" i="24"/>
  <c r="T12" i="24"/>
  <c r="Q12" i="24"/>
  <c r="T11" i="24"/>
  <c r="Q11" i="24"/>
  <c r="T10" i="24"/>
  <c r="Q10" i="24"/>
  <c r="I10" i="24"/>
  <c r="H10" i="24"/>
  <c r="X69" i="23"/>
  <c r="Z69" i="23" s="1"/>
  <c r="T69" i="23"/>
  <c r="Q69" i="23"/>
  <c r="AB68" i="23"/>
  <c r="AA68" i="23" s="1"/>
  <c r="X68" i="23"/>
  <c r="Z68" i="23" s="1"/>
  <c r="T68" i="23"/>
  <c r="Q68" i="23"/>
  <c r="AB67" i="23"/>
  <c r="AA67" i="23" s="1"/>
  <c r="X67" i="23"/>
  <c r="Z67" i="23" s="1"/>
  <c r="T67" i="23"/>
  <c r="Q67" i="23"/>
  <c r="T66" i="23"/>
  <c r="Q66" i="23"/>
  <c r="T65" i="23"/>
  <c r="Q65" i="23"/>
  <c r="T64" i="23"/>
  <c r="Q64" i="23"/>
  <c r="AB64" i="23" s="1"/>
  <c r="AA64" i="23" s="1"/>
  <c r="H64" i="23"/>
  <c r="I64" i="23" s="1"/>
  <c r="T63" i="23"/>
  <c r="Q63" i="23"/>
  <c r="T62" i="23"/>
  <c r="Q62" i="23"/>
  <c r="T61" i="23"/>
  <c r="Q61" i="23"/>
  <c r="T60" i="23"/>
  <c r="Q60" i="23"/>
  <c r="AB60" i="23" s="1"/>
  <c r="AA60" i="23" s="1"/>
  <c r="Z59" i="23"/>
  <c r="Y59" i="23"/>
  <c r="X59" i="23"/>
  <c r="T59" i="23"/>
  <c r="Q59" i="23"/>
  <c r="X58" i="23"/>
  <c r="T58" i="23"/>
  <c r="Q58" i="23"/>
  <c r="I58" i="23"/>
  <c r="H58" i="23"/>
  <c r="T57" i="23"/>
  <c r="Q57" i="23"/>
  <c r="AB57" i="23" s="1"/>
  <c r="AA57" i="23" s="1"/>
  <c r="Y56" i="23"/>
  <c r="X56" i="23"/>
  <c r="Z56" i="23" s="1"/>
  <c r="T56" i="23"/>
  <c r="Q56" i="23"/>
  <c r="AA55" i="23"/>
  <c r="X55" i="23"/>
  <c r="T55" i="23"/>
  <c r="Q55" i="23"/>
  <c r="AB54" i="23"/>
  <c r="AA54" i="23"/>
  <c r="Z54" i="23"/>
  <c r="X54" i="23"/>
  <c r="Y54" i="23" s="1"/>
  <c r="AC54" i="23" s="1"/>
  <c r="T54" i="23"/>
  <c r="Q54" i="23"/>
  <c r="AB55" i="23" s="1"/>
  <c r="T53" i="23"/>
  <c r="Q53" i="23"/>
  <c r="T52" i="23"/>
  <c r="Q52" i="23"/>
  <c r="AB52" i="23" s="1"/>
  <c r="AA52" i="23" s="1"/>
  <c r="I52" i="23"/>
  <c r="H52" i="23"/>
  <c r="AB51" i="23"/>
  <c r="AA51" i="23" s="1"/>
  <c r="X51" i="23"/>
  <c r="T51" i="23"/>
  <c r="Q51" i="23"/>
  <c r="AB50" i="23"/>
  <c r="AA50" i="23" s="1"/>
  <c r="X50" i="23"/>
  <c r="T50" i="23"/>
  <c r="Q50" i="23"/>
  <c r="T49" i="23"/>
  <c r="Q49" i="23"/>
  <c r="T48" i="23"/>
  <c r="Q48" i="23"/>
  <c r="X49" i="23" s="1"/>
  <c r="Z49" i="23" s="1"/>
  <c r="AB47" i="23"/>
  <c r="AA47" i="23" s="1"/>
  <c r="T47" i="23"/>
  <c r="Q47" i="23"/>
  <c r="AB46" i="23"/>
  <c r="AA46" i="23" s="1"/>
  <c r="X46" i="23"/>
  <c r="Z46" i="23" s="1"/>
  <c r="T46" i="23"/>
  <c r="Q46" i="23"/>
  <c r="X47" i="23" s="1"/>
  <c r="H46" i="23"/>
  <c r="I46" i="23" s="1"/>
  <c r="T45" i="23"/>
  <c r="Q45" i="23"/>
  <c r="T44" i="23"/>
  <c r="Q44" i="23"/>
  <c r="AB43" i="23"/>
  <c r="AA43" i="23" s="1"/>
  <c r="Y43" i="23"/>
  <c r="X43" i="23"/>
  <c r="Z43" i="23" s="1"/>
  <c r="T43" i="23"/>
  <c r="Q43" i="23"/>
  <c r="X42" i="23"/>
  <c r="Z42" i="23" s="1"/>
  <c r="T42" i="23"/>
  <c r="Q42" i="23"/>
  <c r="T41" i="23"/>
  <c r="Q41" i="23"/>
  <c r="AB42" i="23" s="1"/>
  <c r="AA42" i="23" s="1"/>
  <c r="AB40" i="23"/>
  <c r="AA40" i="23"/>
  <c r="Z40" i="23"/>
  <c r="Y40" i="23"/>
  <c r="AC40" i="23" s="1"/>
  <c r="X40" i="23"/>
  <c r="T40" i="23"/>
  <c r="Q40" i="23"/>
  <c r="AB41" i="23" s="1"/>
  <c r="AA41" i="23" s="1"/>
  <c r="H40" i="23"/>
  <c r="AB39" i="23"/>
  <c r="AA39" i="23" s="1"/>
  <c r="T39" i="23"/>
  <c r="Q39" i="23"/>
  <c r="AB38" i="23"/>
  <c r="AA38" i="23" s="1"/>
  <c r="T38" i="23"/>
  <c r="Q38" i="23"/>
  <c r="T37" i="23"/>
  <c r="Q37" i="23"/>
  <c r="T36" i="23"/>
  <c r="Q36" i="23"/>
  <c r="X37" i="23" s="1"/>
  <c r="T35" i="23"/>
  <c r="Q35" i="23"/>
  <c r="X36" i="23" s="1"/>
  <c r="Z34" i="23"/>
  <c r="X34" i="23"/>
  <c r="Y34" i="23" s="1"/>
  <c r="T34" i="23"/>
  <c r="Q34" i="23"/>
  <c r="H34" i="23"/>
  <c r="AB33" i="23"/>
  <c r="AA33" i="23" s="1"/>
  <c r="T33" i="23"/>
  <c r="Q33" i="23"/>
  <c r="T32" i="23"/>
  <c r="Q32" i="23"/>
  <c r="X33" i="23" s="1"/>
  <c r="AB31" i="23"/>
  <c r="AA31" i="23" s="1"/>
  <c r="X31" i="23"/>
  <c r="Y31" i="23" s="1"/>
  <c r="T31" i="23"/>
  <c r="Q31" i="23"/>
  <c r="X30" i="23"/>
  <c r="Z30" i="23" s="1"/>
  <c r="T30" i="23"/>
  <c r="Q30" i="23"/>
  <c r="T29" i="23"/>
  <c r="Q29" i="23"/>
  <c r="AB30" i="23" s="1"/>
  <c r="AA30" i="23" s="1"/>
  <c r="T28" i="23"/>
  <c r="Q28" i="23"/>
  <c r="X29" i="23" s="1"/>
  <c r="H28" i="23"/>
  <c r="I28" i="23" s="1"/>
  <c r="AB27" i="23"/>
  <c r="AA27" i="23" s="1"/>
  <c r="T27" i="23"/>
  <c r="Q27" i="23"/>
  <c r="AB26" i="23"/>
  <c r="AA26" i="23" s="1"/>
  <c r="T26" i="23"/>
  <c r="Q26" i="23"/>
  <c r="X27" i="23" s="1"/>
  <c r="T25" i="23"/>
  <c r="Q25" i="23"/>
  <c r="X26" i="23" s="1"/>
  <c r="AB24" i="23"/>
  <c r="AA24" i="23" s="1"/>
  <c r="X24" i="23"/>
  <c r="Y24" i="23" s="1"/>
  <c r="T24" i="23"/>
  <c r="Q24" i="23"/>
  <c r="T23" i="23"/>
  <c r="Q23" i="23"/>
  <c r="T22" i="23"/>
  <c r="Q22" i="23"/>
  <c r="AB23" i="23" s="1"/>
  <c r="AA23" i="23" s="1"/>
  <c r="H22" i="23"/>
  <c r="I22" i="23" s="1"/>
  <c r="X22" i="23" s="1"/>
  <c r="AB21" i="23"/>
  <c r="AA21" i="23" s="1"/>
  <c r="T21" i="23"/>
  <c r="Q21" i="23"/>
  <c r="X21" i="23" s="1"/>
  <c r="AB20" i="23"/>
  <c r="AA20" i="23" s="1"/>
  <c r="X20" i="23"/>
  <c r="Z20" i="23" s="1"/>
  <c r="T20" i="23"/>
  <c r="Q20" i="23"/>
  <c r="AB19" i="23"/>
  <c r="AA19" i="23" s="1"/>
  <c r="X19" i="23"/>
  <c r="Y19" i="23" s="1"/>
  <c r="AC19" i="23" s="1"/>
  <c r="T19" i="23"/>
  <c r="Q19" i="23"/>
  <c r="T18" i="23"/>
  <c r="Q18" i="23"/>
  <c r="T17" i="23"/>
  <c r="Q17" i="23"/>
  <c r="T16" i="23"/>
  <c r="Q16" i="23"/>
  <c r="X17" i="23" s="1"/>
  <c r="Y17" i="23" s="1"/>
  <c r="H16" i="23"/>
  <c r="I16" i="23" s="1"/>
  <c r="T15" i="23"/>
  <c r="Q15" i="23"/>
  <c r="AB14" i="23"/>
  <c r="AA14" i="23" s="1"/>
  <c r="X14" i="23"/>
  <c r="Y14" i="23" s="1"/>
  <c r="T14" i="23"/>
  <c r="Q14" i="23"/>
  <c r="X13" i="23"/>
  <c r="Z13" i="23" s="1"/>
  <c r="T13" i="23"/>
  <c r="Q13" i="23"/>
  <c r="T12" i="23"/>
  <c r="Q12" i="23"/>
  <c r="AB13" i="23" s="1"/>
  <c r="AA13" i="23" s="1"/>
  <c r="T11" i="23"/>
  <c r="Q11" i="23"/>
  <c r="X12" i="23" s="1"/>
  <c r="T10" i="23"/>
  <c r="Q10" i="23"/>
  <c r="H10" i="23"/>
  <c r="T69" i="22"/>
  <c r="Q69" i="22"/>
  <c r="T68" i="22"/>
  <c r="Q68" i="22"/>
  <c r="AB69" i="22" s="1"/>
  <c r="AA69" i="22" s="1"/>
  <c r="X67" i="22"/>
  <c r="Z67" i="22" s="1"/>
  <c r="T67" i="22"/>
  <c r="Q67" i="22"/>
  <c r="AB68" i="22" s="1"/>
  <c r="AA68" i="22" s="1"/>
  <c r="AB66" i="22"/>
  <c r="AA66" i="22" s="1"/>
  <c r="Y66" i="22"/>
  <c r="AC66" i="22" s="1"/>
  <c r="X66" i="22"/>
  <c r="Z66" i="22" s="1"/>
  <c r="T66" i="22"/>
  <c r="Q66" i="22"/>
  <c r="AB67" i="22" s="1"/>
  <c r="AA67" i="22" s="1"/>
  <c r="Z65" i="22"/>
  <c r="Y65" i="22"/>
  <c r="X65" i="22"/>
  <c r="T65" i="22"/>
  <c r="Q65" i="22"/>
  <c r="T64" i="22"/>
  <c r="Q64" i="22"/>
  <c r="X64" i="22" s="1"/>
  <c r="I64" i="22"/>
  <c r="H64" i="22"/>
  <c r="AB63" i="22"/>
  <c r="AA63" i="22" s="1"/>
  <c r="Y63" i="22"/>
  <c r="AC63" i="22" s="1"/>
  <c r="X63" i="22"/>
  <c r="Z63" i="22" s="1"/>
  <c r="T63" i="22"/>
  <c r="Q63" i="22"/>
  <c r="Z62" i="22"/>
  <c r="Y62" i="22"/>
  <c r="X62" i="22"/>
  <c r="T62" i="22"/>
  <c r="Q62" i="22"/>
  <c r="T61" i="22"/>
  <c r="Q61" i="22"/>
  <c r="AB62" i="22" s="1"/>
  <c r="AA62" i="22" s="1"/>
  <c r="AB60" i="22"/>
  <c r="AA60" i="22" s="1"/>
  <c r="T60" i="22"/>
  <c r="Q60" i="22"/>
  <c r="X61" i="22" s="1"/>
  <c r="T59" i="22"/>
  <c r="Q59" i="22"/>
  <c r="T58" i="22"/>
  <c r="Q58" i="22"/>
  <c r="AB59" i="22" s="1"/>
  <c r="AA59" i="22" s="1"/>
  <c r="I58" i="22"/>
  <c r="H58" i="22"/>
  <c r="AB57" i="22"/>
  <c r="AA57" i="22" s="1"/>
  <c r="T57" i="22"/>
  <c r="Q57" i="22"/>
  <c r="X57" i="22" s="1"/>
  <c r="T56" i="22"/>
  <c r="Q56" i="22"/>
  <c r="T55" i="22"/>
  <c r="Q55" i="22"/>
  <c r="AB56" i="22" s="1"/>
  <c r="AA56" i="22" s="1"/>
  <c r="T54" i="22"/>
  <c r="Q54" i="22"/>
  <c r="AB55" i="22" s="1"/>
  <c r="AA55" i="22" s="1"/>
  <c r="X53" i="22"/>
  <c r="Z53" i="22" s="1"/>
  <c r="T53" i="22"/>
  <c r="Q53" i="22"/>
  <c r="AB54" i="22" s="1"/>
  <c r="AA54" i="22" s="1"/>
  <c r="AB52" i="22"/>
  <c r="AA52" i="22" s="1"/>
  <c r="Y52" i="22"/>
  <c r="X52" i="22"/>
  <c r="Z52" i="22" s="1"/>
  <c r="T52" i="22"/>
  <c r="Q52" i="22"/>
  <c r="I52" i="22"/>
  <c r="H52" i="22"/>
  <c r="T51" i="22"/>
  <c r="Q51" i="22"/>
  <c r="X50" i="22"/>
  <c r="Z50" i="22" s="1"/>
  <c r="T50" i="22"/>
  <c r="Q50" i="22"/>
  <c r="AB51" i="22" s="1"/>
  <c r="AA51" i="22" s="1"/>
  <c r="AB49" i="22"/>
  <c r="AA49" i="22" s="1"/>
  <c r="Y49" i="22"/>
  <c r="X49" i="22"/>
  <c r="Z49" i="22" s="1"/>
  <c r="T49" i="22"/>
  <c r="Q49" i="22"/>
  <c r="T48" i="22"/>
  <c r="Q48" i="22"/>
  <c r="T47" i="22"/>
  <c r="Q47" i="22"/>
  <c r="X48" i="22" s="1"/>
  <c r="AB46" i="22"/>
  <c r="AA46" i="22" s="1"/>
  <c r="T46" i="22"/>
  <c r="Q46" i="22"/>
  <c r="X47" i="22" s="1"/>
  <c r="H46" i="22"/>
  <c r="I46" i="22" s="1"/>
  <c r="T45" i="22"/>
  <c r="Q45" i="22"/>
  <c r="T44" i="22"/>
  <c r="Q44" i="22"/>
  <c r="X45" i="22" s="1"/>
  <c r="AB43" i="22"/>
  <c r="AA43" i="22" s="1"/>
  <c r="T43" i="22"/>
  <c r="Q43" i="22"/>
  <c r="X44" i="22" s="1"/>
  <c r="T42" i="22"/>
  <c r="Q42" i="22"/>
  <c r="T41" i="22"/>
  <c r="Q41" i="22"/>
  <c r="AB42" i="22" s="1"/>
  <c r="AA42" i="22" s="1"/>
  <c r="T40" i="22"/>
  <c r="Q40" i="22"/>
  <c r="AB41" i="22" s="1"/>
  <c r="AA41" i="22" s="1"/>
  <c r="I40" i="22"/>
  <c r="H40" i="22"/>
  <c r="T39" i="22"/>
  <c r="Q39" i="22"/>
  <c r="T38" i="22"/>
  <c r="Q38" i="22"/>
  <c r="AB39" i="22" s="1"/>
  <c r="AA39" i="22" s="1"/>
  <c r="T37" i="22"/>
  <c r="Q37" i="22"/>
  <c r="AB38" i="22" s="1"/>
  <c r="AA38" i="22" s="1"/>
  <c r="X36" i="22"/>
  <c r="Z36" i="22" s="1"/>
  <c r="T36" i="22"/>
  <c r="Q36" i="22"/>
  <c r="AB37" i="22" s="1"/>
  <c r="AA37" i="22" s="1"/>
  <c r="AB35" i="22"/>
  <c r="AA35" i="22" s="1"/>
  <c r="Y35" i="22"/>
  <c r="X35" i="22"/>
  <c r="Z35" i="22" s="1"/>
  <c r="T35" i="22"/>
  <c r="Q35" i="22"/>
  <c r="AB34" i="22"/>
  <c r="AA34" i="22" s="1"/>
  <c r="Z34" i="22"/>
  <c r="Y34" i="22"/>
  <c r="AC34" i="22" s="1"/>
  <c r="X34" i="22"/>
  <c r="T34" i="22"/>
  <c r="Q34" i="22"/>
  <c r="I34" i="22"/>
  <c r="H34" i="22"/>
  <c r="X33" i="22"/>
  <c r="Z33" i="22" s="1"/>
  <c r="T33" i="22"/>
  <c r="Q33" i="22"/>
  <c r="AB33" i="22" s="1"/>
  <c r="AA33" i="22" s="1"/>
  <c r="AB32" i="22"/>
  <c r="AA32" i="22" s="1"/>
  <c r="X32" i="22"/>
  <c r="Z32" i="22" s="1"/>
  <c r="T32" i="22"/>
  <c r="Q32" i="22"/>
  <c r="X31" i="22"/>
  <c r="Y31" i="22" s="1"/>
  <c r="T31" i="22"/>
  <c r="Q31" i="22"/>
  <c r="T30" i="22"/>
  <c r="Q30" i="22"/>
  <c r="AB31" i="22" s="1"/>
  <c r="AA31" i="22" s="1"/>
  <c r="T29" i="22"/>
  <c r="Q29" i="22"/>
  <c r="X30" i="22" s="1"/>
  <c r="T28" i="22"/>
  <c r="Q28" i="22"/>
  <c r="AB29" i="22" s="1"/>
  <c r="AA29" i="22" s="1"/>
  <c r="H28" i="22"/>
  <c r="I28" i="22" s="1"/>
  <c r="X28" i="22" s="1"/>
  <c r="T27" i="22"/>
  <c r="Q27" i="22"/>
  <c r="AB26" i="22"/>
  <c r="AA26" i="22" s="1"/>
  <c r="T26" i="22"/>
  <c r="Q26" i="22"/>
  <c r="X27" i="22" s="1"/>
  <c r="T25" i="22"/>
  <c r="Q25" i="22"/>
  <c r="T24" i="22"/>
  <c r="Q24" i="22"/>
  <c r="AB25" i="22" s="1"/>
  <c r="AA25" i="22" s="1"/>
  <c r="T23" i="22"/>
  <c r="Q23" i="22"/>
  <c r="AB24" i="22" s="1"/>
  <c r="AA24" i="22" s="1"/>
  <c r="T22" i="22"/>
  <c r="Q22" i="22"/>
  <c r="AB23" i="22" s="1"/>
  <c r="AA23" i="22" s="1"/>
  <c r="H22" i="22"/>
  <c r="T21" i="22"/>
  <c r="Q21" i="22"/>
  <c r="T20" i="22"/>
  <c r="Q20" i="22"/>
  <c r="AB21" i="22" s="1"/>
  <c r="AA21" i="22" s="1"/>
  <c r="X19" i="22"/>
  <c r="Z19" i="22" s="1"/>
  <c r="T19" i="22"/>
  <c r="Q19" i="22"/>
  <c r="AB20" i="22" s="1"/>
  <c r="AA20" i="22" s="1"/>
  <c r="AB18" i="22"/>
  <c r="AA18" i="22" s="1"/>
  <c r="X18" i="22"/>
  <c r="Y18" i="22" s="1"/>
  <c r="T18" i="22"/>
  <c r="Q18" i="22"/>
  <c r="X17" i="22"/>
  <c r="Z17" i="22" s="1"/>
  <c r="T17" i="22"/>
  <c r="Q17" i="22"/>
  <c r="T16" i="22"/>
  <c r="Q16" i="22"/>
  <c r="X16" i="22" s="1"/>
  <c r="I16" i="22"/>
  <c r="H16" i="22"/>
  <c r="AB15" i="22"/>
  <c r="AA15" i="22" s="1"/>
  <c r="X15" i="22"/>
  <c r="Y15" i="22" s="1"/>
  <c r="T15" i="22"/>
  <c r="Q15" i="22"/>
  <c r="X14" i="22"/>
  <c r="Z14" i="22" s="1"/>
  <c r="T14" i="22"/>
  <c r="Q14" i="22"/>
  <c r="T13" i="22"/>
  <c r="Q13" i="22"/>
  <c r="AB14" i="22" s="1"/>
  <c r="AA14" i="22" s="1"/>
  <c r="AB12" i="22"/>
  <c r="AA12" i="22" s="1"/>
  <c r="T12" i="22"/>
  <c r="Q12" i="22"/>
  <c r="X13" i="22" s="1"/>
  <c r="T11" i="22"/>
  <c r="Q11" i="22"/>
  <c r="T10" i="22"/>
  <c r="Q10" i="22"/>
  <c r="H10" i="22"/>
  <c r="I10" i="22" s="1"/>
  <c r="K11" i="28"/>
  <c r="K15" i="32"/>
  <c r="K54" i="26"/>
  <c r="K27" i="26"/>
  <c r="K45" i="29"/>
  <c r="K26" i="22"/>
  <c r="K36" i="25"/>
  <c r="K55" i="23"/>
  <c r="K51" i="29"/>
  <c r="K13" i="28"/>
  <c r="K23" i="24"/>
  <c r="K19" i="22"/>
  <c r="K12" i="30"/>
  <c r="K56" i="30"/>
  <c r="K20" i="29"/>
  <c r="K24" i="30"/>
  <c r="K27" i="29"/>
  <c r="K37" i="23"/>
  <c r="K12" i="25"/>
  <c r="K30" i="31"/>
  <c r="K24" i="22"/>
  <c r="K49" i="29"/>
  <c r="K57" i="27"/>
  <c r="K53" i="28"/>
  <c r="K61" i="26"/>
  <c r="K15" i="24"/>
  <c r="K60" i="27"/>
  <c r="K25" i="24"/>
  <c r="K54" i="25"/>
  <c r="K51" i="32"/>
  <c r="K55" i="30"/>
  <c r="K33" i="27"/>
  <c r="K57" i="25"/>
  <c r="K21" i="28"/>
  <c r="K51" i="24"/>
  <c r="K48" i="24"/>
  <c r="K26" i="30"/>
  <c r="K27" i="27"/>
  <c r="K69" i="23"/>
  <c r="K45" i="24"/>
  <c r="K17" i="29"/>
  <c r="K15" i="31"/>
  <c r="K39" i="30"/>
  <c r="K56" i="27"/>
  <c r="K27" i="28"/>
  <c r="K66" i="32"/>
  <c r="K21" i="27"/>
  <c r="K59" i="24"/>
  <c r="K67" i="32"/>
  <c r="K17" i="30"/>
  <c r="K33" i="24"/>
  <c r="K14" i="27"/>
  <c r="K63" i="26"/>
  <c r="K60" i="31"/>
  <c r="K43" i="25"/>
  <c r="K57" i="31"/>
  <c r="K19" i="28"/>
  <c r="K18" i="24"/>
  <c r="K50" i="27"/>
  <c r="K43" i="32"/>
  <c r="K24" i="23"/>
  <c r="K66" i="25"/>
  <c r="K13" i="27"/>
  <c r="K44" i="30"/>
  <c r="K60" i="26"/>
  <c r="K20" i="31"/>
  <c r="K24" i="28"/>
  <c r="K26" i="28"/>
  <c r="K12" i="22"/>
  <c r="K37" i="26"/>
  <c r="K63" i="22"/>
  <c r="K53" i="31"/>
  <c r="K27" i="23"/>
  <c r="K35" i="24"/>
  <c r="K60" i="23"/>
  <c r="K17" i="23"/>
  <c r="K43" i="22"/>
  <c r="K18" i="28"/>
  <c r="K12" i="32"/>
  <c r="K18" i="26"/>
  <c r="K37" i="31"/>
  <c r="K43" i="29"/>
  <c r="K67" i="28"/>
  <c r="K18" i="29"/>
  <c r="K33" i="25"/>
  <c r="K62" i="31"/>
  <c r="K48" i="30"/>
  <c r="K55" i="27"/>
  <c r="K54" i="24"/>
  <c r="K24" i="26"/>
  <c r="K31" i="26"/>
  <c r="K23" i="30"/>
  <c r="K29" i="23"/>
  <c r="K53" i="23"/>
  <c r="K37" i="25"/>
  <c r="K33" i="30"/>
  <c r="K69" i="24"/>
  <c r="K45" i="25"/>
  <c r="K57" i="24"/>
  <c r="K41" i="22"/>
  <c r="K19" i="31"/>
  <c r="K42" i="22"/>
  <c r="K12" i="31"/>
  <c r="K44" i="25"/>
  <c r="K31" i="27"/>
  <c r="K19" i="30"/>
  <c r="K69" i="28"/>
  <c r="K53" i="32"/>
  <c r="K63" i="25"/>
  <c r="K59" i="29"/>
  <c r="K66" i="26"/>
  <c r="K21" i="30"/>
  <c r="K57" i="23"/>
  <c r="K47" i="25"/>
  <c r="K29" i="24"/>
  <c r="K61" i="24"/>
  <c r="K36" i="28"/>
  <c r="K29" i="22"/>
  <c r="K11" i="32"/>
  <c r="K60" i="25"/>
  <c r="K38" i="26"/>
  <c r="K31" i="22"/>
  <c r="K27" i="22"/>
  <c r="K31" i="30"/>
  <c r="K61" i="25"/>
  <c r="K32" i="23"/>
  <c r="K45" i="27"/>
  <c r="K29" i="32"/>
  <c r="K24" i="24"/>
  <c r="K41" i="25"/>
  <c r="K19" i="25"/>
  <c r="K59" i="30"/>
  <c r="K12" i="23"/>
  <c r="K14" i="25"/>
  <c r="K11" i="24"/>
  <c r="K47" i="31"/>
  <c r="K60" i="29"/>
  <c r="K57" i="28"/>
  <c r="K20" i="24"/>
  <c r="K69" i="26"/>
  <c r="K44" i="22"/>
  <c r="K65" i="26"/>
  <c r="K23" i="31"/>
  <c r="K36" i="27"/>
  <c r="K23" i="29"/>
  <c r="K51" i="28"/>
  <c r="K54" i="30"/>
  <c r="K25" i="29"/>
  <c r="K68" i="28"/>
  <c r="K15" i="28"/>
  <c r="K35" i="26"/>
  <c r="K38" i="29"/>
  <c r="K38" i="23"/>
  <c r="K57" i="29"/>
  <c r="K32" i="31"/>
  <c r="K19" i="24"/>
  <c r="K20" i="22"/>
  <c r="K53" i="27"/>
  <c r="K35" i="30"/>
  <c r="K21" i="22"/>
  <c r="K36" i="23"/>
  <c r="K66" i="29"/>
  <c r="K37" i="29"/>
  <c r="K30" i="30"/>
  <c r="K43" i="31"/>
  <c r="K13" i="25"/>
  <c r="K36" i="32"/>
  <c r="K18" i="23"/>
  <c r="K21" i="29"/>
  <c r="K66" i="31"/>
  <c r="K25" i="23"/>
  <c r="K51" i="31"/>
  <c r="K48" i="29"/>
  <c r="K48" i="32"/>
  <c r="K30" i="25"/>
  <c r="K12" i="24"/>
  <c r="K56" i="26"/>
  <c r="K17" i="22"/>
  <c r="K67" i="23"/>
  <c r="K14" i="31"/>
  <c r="K25" i="25"/>
  <c r="K67" i="29"/>
  <c r="K38" i="22"/>
  <c r="K21" i="25"/>
  <c r="K50" i="25"/>
  <c r="K43" i="23"/>
  <c r="K41" i="31"/>
  <c r="K56" i="29"/>
  <c r="K11" i="26"/>
  <c r="K17" i="24"/>
  <c r="K25" i="30"/>
  <c r="K47" i="24"/>
  <c r="K68" i="22"/>
  <c r="K63" i="23"/>
  <c r="K42" i="29"/>
  <c r="K11" i="31"/>
  <c r="K36" i="30"/>
  <c r="K43" i="28"/>
  <c r="K13" i="24"/>
  <c r="K29" i="26"/>
  <c r="K32" i="25"/>
  <c r="K19" i="27"/>
  <c r="K62" i="29"/>
  <c r="K54" i="23"/>
  <c r="K13" i="29"/>
  <c r="K18" i="27"/>
  <c r="K24" i="32"/>
  <c r="K41" i="26"/>
  <c r="K18" i="22"/>
  <c r="K43" i="26"/>
  <c r="K55" i="25"/>
  <c r="K33" i="28"/>
  <c r="K59" i="27"/>
  <c r="K47" i="32"/>
  <c r="K36" i="22"/>
  <c r="K20" i="27"/>
  <c r="K26" i="32"/>
  <c r="K32" i="29"/>
  <c r="K35" i="28"/>
  <c r="K57" i="22"/>
  <c r="K35" i="27"/>
  <c r="K61" i="28"/>
  <c r="K39" i="32"/>
  <c r="K35" i="31"/>
  <c r="K38" i="27"/>
  <c r="K33" i="31"/>
  <c r="K29" i="27"/>
  <c r="K68" i="23"/>
  <c r="K43" i="30"/>
  <c r="K36" i="26"/>
  <c r="K27" i="30"/>
  <c r="K53" i="29"/>
  <c r="K68" i="27"/>
  <c r="K13" i="23"/>
  <c r="K55" i="24"/>
  <c r="K44" i="23"/>
  <c r="K18" i="31"/>
  <c r="K19" i="23"/>
  <c r="K30" i="22"/>
  <c r="K66" i="28"/>
  <c r="K65" i="30"/>
  <c r="K65" i="24"/>
  <c r="K53" i="30"/>
  <c r="K12" i="27"/>
  <c r="K29" i="31"/>
  <c r="K49" i="32"/>
  <c r="K30" i="23"/>
  <c r="K61" i="31"/>
  <c r="K48" i="26"/>
  <c r="K25" i="28"/>
  <c r="K42" i="27"/>
  <c r="K62" i="26"/>
  <c r="K31" i="25"/>
  <c r="K65" i="31"/>
  <c r="K49" i="30"/>
  <c r="K29" i="29"/>
  <c r="K17" i="25"/>
  <c r="K59" i="23"/>
  <c r="K55" i="29"/>
  <c r="K24" i="29"/>
  <c r="K50" i="30"/>
  <c r="K35" i="23"/>
  <c r="K24" i="25"/>
  <c r="K36" i="29"/>
  <c r="K26" i="27"/>
  <c r="K59" i="22"/>
  <c r="K11" i="22"/>
  <c r="K50" i="26"/>
  <c r="K25" i="31"/>
  <c r="K25" i="26"/>
  <c r="K60" i="32"/>
  <c r="K44" i="27"/>
  <c r="K20" i="25"/>
  <c r="K26" i="31"/>
  <c r="K23" i="32"/>
  <c r="K41" i="29"/>
  <c r="K12" i="29"/>
  <c r="K59" i="26"/>
  <c r="K17" i="32"/>
  <c r="K39" i="22"/>
  <c r="K35" i="25"/>
  <c r="K62" i="25"/>
  <c r="K44" i="28"/>
  <c r="K15" i="26"/>
  <c r="K31" i="32"/>
  <c r="K54" i="29"/>
  <c r="K35" i="32"/>
  <c r="K41" i="30"/>
  <c r="K30" i="27"/>
  <c r="K14" i="23"/>
  <c r="K50" i="31"/>
  <c r="K42" i="24"/>
  <c r="K67" i="24"/>
  <c r="K69" i="30"/>
  <c r="K47" i="22"/>
  <c r="K14" i="28"/>
  <c r="K29" i="30"/>
  <c r="K42" i="28"/>
  <c r="K21" i="32"/>
  <c r="K55" i="26"/>
  <c r="K41" i="32"/>
  <c r="K13" i="31"/>
  <c r="K69" i="31"/>
  <c r="K68" i="32"/>
  <c r="K33" i="23"/>
  <c r="K51" i="27"/>
  <c r="K14" i="30"/>
  <c r="K21" i="31"/>
  <c r="K47" i="27"/>
  <c r="K39" i="26"/>
  <c r="K38" i="31"/>
  <c r="K29" i="28"/>
  <c r="K60" i="30"/>
  <c r="K56" i="32"/>
  <c r="K49" i="23"/>
  <c r="K29" i="25"/>
  <c r="K61" i="27"/>
  <c r="K48" i="23"/>
  <c r="K63" i="24"/>
  <c r="K48" i="31"/>
  <c r="K14" i="26"/>
  <c r="K30" i="32"/>
  <c r="K35" i="22"/>
  <c r="K68" i="29"/>
  <c r="K23" i="25"/>
  <c r="K27" i="32"/>
  <c r="K20" i="30"/>
  <c r="K15" i="29"/>
  <c r="K65" i="32"/>
  <c r="K18" i="30"/>
  <c r="K32" i="24"/>
  <c r="K69" i="27"/>
  <c r="K65" i="22"/>
  <c r="K41" i="23"/>
  <c r="K42" i="30"/>
  <c r="K55" i="22"/>
  <c r="K25" i="32"/>
  <c r="K54" i="32"/>
  <c r="K37" i="27"/>
  <c r="K25" i="27"/>
  <c r="K39" i="24"/>
  <c r="K63" i="28"/>
  <c r="K38" i="32"/>
  <c r="K55" i="32"/>
  <c r="K27" i="24"/>
  <c r="K66" i="23"/>
  <c r="K36" i="24"/>
  <c r="K61" i="23"/>
  <c r="K57" i="32"/>
  <c r="K56" i="24"/>
  <c r="K68" i="24"/>
  <c r="K62" i="22"/>
  <c r="K42" i="32"/>
  <c r="K39" i="31"/>
  <c r="K39" i="23"/>
  <c r="K30" i="29"/>
  <c r="K54" i="22"/>
  <c r="K54" i="27"/>
  <c r="K66" i="24"/>
  <c r="K21" i="23"/>
  <c r="K32" i="22"/>
  <c r="K66" i="27"/>
  <c r="K49" i="22"/>
  <c r="K17" i="27"/>
  <c r="K43" i="27"/>
  <c r="K18" i="25"/>
  <c r="K37" i="30"/>
  <c r="K49" i="27"/>
  <c r="K20" i="23"/>
  <c r="K47" i="30"/>
  <c r="K38" i="24"/>
  <c r="K49" i="31"/>
  <c r="K54" i="31"/>
  <c r="K31" i="23"/>
  <c r="K69" i="32"/>
  <c r="K18" i="32"/>
  <c r="K47" i="23"/>
  <c r="K39" i="29"/>
  <c r="K26" i="25"/>
  <c r="K19" i="32"/>
  <c r="K49" i="25"/>
  <c r="K37" i="24"/>
  <c r="K50" i="24"/>
  <c r="K36" i="31"/>
  <c r="K45" i="28"/>
  <c r="K15" i="22"/>
  <c r="K32" i="27"/>
  <c r="K65" i="23"/>
  <c r="K21" i="26"/>
  <c r="K13" i="30"/>
  <c r="K38" i="28"/>
  <c r="K56" i="22"/>
  <c r="K69" i="29"/>
  <c r="K15" i="23"/>
  <c r="K44" i="26"/>
  <c r="K30" i="28"/>
  <c r="K23" i="28"/>
  <c r="K63" i="30"/>
  <c r="K26" i="29"/>
  <c r="K19" i="26"/>
  <c r="K67" i="30"/>
  <c r="K63" i="31"/>
  <c r="K26" i="24"/>
  <c r="K51" i="23"/>
  <c r="K47" i="28"/>
  <c r="K62" i="27"/>
  <c r="K59" i="32"/>
  <c r="K32" i="28"/>
  <c r="K30" i="24"/>
  <c r="K56" i="25"/>
  <c r="K68" i="30"/>
  <c r="K20" i="26"/>
  <c r="K15" i="25"/>
  <c r="K11" i="23"/>
  <c r="K27" i="31"/>
  <c r="K14" i="29"/>
  <c r="K15" i="30"/>
  <c r="K21" i="24"/>
  <c r="K23" i="23"/>
  <c r="K44" i="31"/>
  <c r="K63" i="29"/>
  <c r="K39" i="27"/>
  <c r="K35" i="29"/>
  <c r="K62" i="30"/>
  <c r="K59" i="25"/>
  <c r="K14" i="32"/>
  <c r="K44" i="24"/>
  <c r="K19" i="29"/>
  <c r="K53" i="26"/>
  <c r="K48" i="25"/>
  <c r="K44" i="32"/>
  <c r="K60" i="22"/>
  <c r="K17" i="26"/>
  <c r="K50" i="22"/>
  <c r="K49" i="28"/>
  <c r="K37" i="28"/>
  <c r="K68" i="25"/>
  <c r="K67" i="31"/>
  <c r="K67" i="26"/>
  <c r="K47" i="26"/>
  <c r="K63" i="32"/>
  <c r="K53" i="24"/>
  <c r="K65" i="29"/>
  <c r="K68" i="26"/>
  <c r="K56" i="31"/>
  <c r="K33" i="22"/>
  <c r="K25" i="22"/>
  <c r="K27" i="25"/>
  <c r="K14" i="24"/>
  <c r="K59" i="31"/>
  <c r="K67" i="27"/>
  <c r="K11" i="29"/>
  <c r="K17" i="28"/>
  <c r="K67" i="25"/>
  <c r="K15" i="27"/>
  <c r="K31" i="24"/>
  <c r="K41" i="28"/>
  <c r="K33" i="32"/>
  <c r="K45" i="26"/>
  <c r="K42" i="26"/>
  <c r="K61" i="29"/>
  <c r="K45" i="32"/>
  <c r="K42" i="23"/>
  <c r="K50" i="28"/>
  <c r="K26" i="26"/>
  <c r="K32" i="30"/>
  <c r="K24" i="31"/>
  <c r="K23" i="22"/>
  <c r="K37" i="22"/>
  <c r="K55" i="31"/>
  <c r="K56" i="23"/>
  <c r="K32" i="26"/>
  <c r="K54" i="28"/>
  <c r="K56" i="28"/>
  <c r="K24" i="27"/>
  <c r="K66" i="22"/>
  <c r="K63" i="27"/>
  <c r="K38" i="25"/>
  <c r="K42" i="25"/>
  <c r="K65" i="27"/>
  <c r="K69" i="25"/>
  <c r="K23" i="26"/>
  <c r="K33" i="29"/>
  <c r="K45" i="31"/>
  <c r="K50" i="29"/>
  <c r="K53" i="22"/>
  <c r="K61" i="30"/>
  <c r="K12" i="26"/>
  <c r="K23" i="27"/>
  <c r="K65" i="25"/>
  <c r="K44" i="29"/>
  <c r="K51" i="26"/>
  <c r="K62" i="28"/>
  <c r="K13" i="32"/>
  <c r="K11" i="27"/>
  <c r="K50" i="32"/>
  <c r="K65" i="28"/>
  <c r="K14" i="22"/>
  <c r="K48" i="28"/>
  <c r="K47" i="29"/>
  <c r="K41" i="27"/>
  <c r="K68" i="31"/>
  <c r="K20" i="32"/>
  <c r="K51" i="22"/>
  <c r="K13" i="26"/>
  <c r="K48" i="27"/>
  <c r="K43" i="24"/>
  <c r="K57" i="26"/>
  <c r="K41" i="24"/>
  <c r="K31" i="28"/>
  <c r="K59" i="28"/>
  <c r="K11" i="30"/>
  <c r="K55" i="28"/>
  <c r="K69" i="22"/>
  <c r="K30" i="26"/>
  <c r="K38" i="30"/>
  <c r="K39" i="25"/>
  <c r="K57" i="30"/>
  <c r="K66" i="30"/>
  <c r="K31" i="29"/>
  <c r="K61" i="22"/>
  <c r="K49" i="24"/>
  <c r="K45" i="22"/>
  <c r="K39" i="28"/>
  <c r="K51" i="30"/>
  <c r="K49" i="26"/>
  <c r="K20" i="28"/>
  <c r="K42" i="31"/>
  <c r="K45" i="30"/>
  <c r="K17" i="31"/>
  <c r="K62" i="24"/>
  <c r="K26" i="23"/>
  <c r="K33" i="26"/>
  <c r="K13" i="22"/>
  <c r="K48" i="22"/>
  <c r="K32" i="32"/>
  <c r="K62" i="32"/>
  <c r="K37" i="32"/>
  <c r="K11" i="25"/>
  <c r="K45" i="23"/>
  <c r="K53" i="25"/>
  <c r="K51" i="25"/>
  <c r="K50" i="23"/>
  <c r="K31" i="31"/>
  <c r="K12" i="28"/>
  <c r="K61" i="32"/>
  <c r="K60" i="28"/>
  <c r="K67" i="22"/>
  <c r="K60" i="24"/>
  <c r="K62" i="23"/>
  <c r="X17" i="30" l="1"/>
  <c r="Y17" i="30" s="1"/>
  <c r="X12" i="30"/>
  <c r="Z12" i="30" s="1"/>
  <c r="X10" i="29"/>
  <c r="Z10" i="29" s="1"/>
  <c r="X11" i="29" s="1"/>
  <c r="AC36" i="26"/>
  <c r="AC37" i="26"/>
  <c r="Z33" i="26"/>
  <c r="AC15" i="32"/>
  <c r="Y14" i="32"/>
  <c r="AC14" i="32" s="1"/>
  <c r="AC13" i="32"/>
  <c r="Z15" i="32"/>
  <c r="Z12" i="28"/>
  <c r="AB30" i="31"/>
  <c r="AA30" i="31" s="1"/>
  <c r="X16" i="31"/>
  <c r="Y16" i="31" s="1"/>
  <c r="AB12" i="31"/>
  <c r="AA12" i="31" s="1"/>
  <c r="Z13" i="32"/>
  <c r="Y13" i="28"/>
  <c r="AC13" i="28" s="1"/>
  <c r="AC19" i="26"/>
  <c r="Z20" i="26"/>
  <c r="X12" i="26"/>
  <c r="Z12" i="26" s="1"/>
  <c r="X11" i="26"/>
  <c r="Z11" i="26" s="1"/>
  <c r="Y15" i="25"/>
  <c r="AC15" i="25" s="1"/>
  <c r="AC12" i="25"/>
  <c r="Z14" i="25"/>
  <c r="Z12" i="25"/>
  <c r="X11" i="24"/>
  <c r="Z11" i="24" s="1"/>
  <c r="X10" i="24"/>
  <c r="Z10" i="24" s="1"/>
  <c r="AC14" i="23"/>
  <c r="X16" i="32"/>
  <c r="Z16" i="32" s="1"/>
  <c r="X17" i="32"/>
  <c r="Z17" i="32" s="1"/>
  <c r="Y18" i="32"/>
  <c r="Z30" i="32"/>
  <c r="Y32" i="32"/>
  <c r="AC32" i="32" s="1"/>
  <c r="AC31" i="32"/>
  <c r="AC30" i="32"/>
  <c r="AC33" i="32"/>
  <c r="Z32" i="30"/>
  <c r="X23" i="30"/>
  <c r="Z23" i="30" s="1"/>
  <c r="Z22" i="30"/>
  <c r="Y22" i="30"/>
  <c r="Z31" i="30"/>
  <c r="Z18" i="30"/>
  <c r="Y19" i="30"/>
  <c r="AC19" i="30" s="1"/>
  <c r="Z29" i="28"/>
  <c r="Y27" i="28"/>
  <c r="AC27" i="28" s="1"/>
  <c r="Z26" i="28"/>
  <c r="X16" i="28"/>
  <c r="Y16" i="28" s="1"/>
  <c r="X17" i="27"/>
  <c r="Y17" i="27" s="1"/>
  <c r="AC17" i="27" s="1"/>
  <c r="AC26" i="25"/>
  <c r="Z17" i="25"/>
  <c r="X16" i="25"/>
  <c r="Y16" i="25" s="1"/>
  <c r="Y18" i="25"/>
  <c r="AC18" i="25" s="1"/>
  <c r="Y32" i="25"/>
  <c r="AC32" i="25" s="1"/>
  <c r="X29" i="25"/>
  <c r="Z31" i="25"/>
  <c r="Z26" i="25"/>
  <c r="Y24" i="24"/>
  <c r="AC24" i="24" s="1"/>
  <c r="Z31" i="23"/>
  <c r="AC31" i="23"/>
  <c r="X23" i="23"/>
  <c r="Z23" i="23" s="1"/>
  <c r="AC24" i="23"/>
  <c r="X16" i="23"/>
  <c r="Z16" i="23" s="1"/>
  <c r="AB17" i="23"/>
  <c r="AA17" i="23" s="1"/>
  <c r="Z19" i="23"/>
  <c r="Y20" i="23"/>
  <c r="AC20" i="23" s="1"/>
  <c r="AC35" i="22"/>
  <c r="Z31" i="22"/>
  <c r="Y32" i="22"/>
  <c r="AC32" i="22" s="1"/>
  <c r="Y17" i="22"/>
  <c r="Y14" i="22"/>
  <c r="AC14" i="22" s="1"/>
  <c r="Z57" i="32"/>
  <c r="Y57" i="32"/>
  <c r="AC57" i="32" s="1"/>
  <c r="AC63" i="32"/>
  <c r="Z26" i="32"/>
  <c r="Y26" i="32"/>
  <c r="AC26" i="32" s="1"/>
  <c r="AC45" i="32"/>
  <c r="AC35" i="32"/>
  <c r="Y65" i="32"/>
  <c r="Z65" i="32"/>
  <c r="Z12" i="32"/>
  <c r="Y12" i="32"/>
  <c r="AC12" i="32" s="1"/>
  <c r="AC19" i="32"/>
  <c r="AC48" i="32"/>
  <c r="Z43" i="32"/>
  <c r="Y43" i="32"/>
  <c r="AC43" i="32" s="1"/>
  <c r="AC49" i="32"/>
  <c r="AC52" i="32"/>
  <c r="Y62" i="32"/>
  <c r="Z62" i="32"/>
  <c r="AC66" i="32"/>
  <c r="Z60" i="32"/>
  <c r="Y60" i="32"/>
  <c r="AC60" i="32" s="1"/>
  <c r="AC36" i="32"/>
  <c r="Y50" i="32"/>
  <c r="AC50" i="32" s="1"/>
  <c r="Y67" i="32"/>
  <c r="AC67" i="32" s="1"/>
  <c r="X10" i="32"/>
  <c r="Z19" i="32"/>
  <c r="Y20" i="32"/>
  <c r="X21" i="32"/>
  <c r="Y23" i="32"/>
  <c r="X24" i="32"/>
  <c r="Z33" i="32"/>
  <c r="Z36" i="32"/>
  <c r="Y37" i="32"/>
  <c r="X38" i="32"/>
  <c r="I40" i="32"/>
  <c r="Y40" i="32"/>
  <c r="X41" i="32"/>
  <c r="Y51" i="32"/>
  <c r="AC51" i="32" s="1"/>
  <c r="Z53" i="32"/>
  <c r="Y54" i="32"/>
  <c r="X55" i="32"/>
  <c r="X58" i="32"/>
  <c r="AB62" i="32"/>
  <c r="AA62" i="32" s="1"/>
  <c r="AB65" i="32"/>
  <c r="AA65" i="32" s="1"/>
  <c r="Y68" i="32"/>
  <c r="AC68" i="32" s="1"/>
  <c r="X69" i="32"/>
  <c r="X11" i="32"/>
  <c r="AB18" i="32"/>
  <c r="AA18" i="32" s="1"/>
  <c r="X25" i="32"/>
  <c r="X28" i="32"/>
  <c r="X39" i="32"/>
  <c r="X42" i="32"/>
  <c r="AB52" i="32"/>
  <c r="AA52" i="32" s="1"/>
  <c r="X56" i="32"/>
  <c r="X59" i="32"/>
  <c r="X29" i="32"/>
  <c r="I22" i="32"/>
  <c r="X22" i="32" s="1"/>
  <c r="AB20" i="32"/>
  <c r="AA20" i="32" s="1"/>
  <c r="AB23" i="32"/>
  <c r="AA23" i="32" s="1"/>
  <c r="AB37" i="32"/>
  <c r="AA37" i="32" s="1"/>
  <c r="AB40" i="32"/>
  <c r="AA40" i="32" s="1"/>
  <c r="AB54" i="32"/>
  <c r="AA54" i="32" s="1"/>
  <c r="AB68" i="32"/>
  <c r="AA68" i="32" s="1"/>
  <c r="Y27" i="32"/>
  <c r="AC27" i="32" s="1"/>
  <c r="Y44" i="32"/>
  <c r="AC44" i="32" s="1"/>
  <c r="AB58" i="32"/>
  <c r="AA58" i="32" s="1"/>
  <c r="Y61" i="32"/>
  <c r="AC61" i="32" s="1"/>
  <c r="Z32" i="31"/>
  <c r="Y32" i="31"/>
  <c r="AC33" i="31"/>
  <c r="Y45" i="31"/>
  <c r="AC45" i="31" s="1"/>
  <c r="Z45" i="31"/>
  <c r="Z52" i="31"/>
  <c r="Y52" i="31"/>
  <c r="Y62" i="31"/>
  <c r="AC62" i="31" s="1"/>
  <c r="Z62" i="31"/>
  <c r="Z66" i="31"/>
  <c r="Y66" i="31"/>
  <c r="Z27" i="31"/>
  <c r="Y27" i="31"/>
  <c r="AC27" i="31" s="1"/>
  <c r="Y49" i="31"/>
  <c r="Z49" i="31"/>
  <c r="Z12" i="31"/>
  <c r="Y12" i="31"/>
  <c r="Y17" i="31"/>
  <c r="AC17" i="31" s="1"/>
  <c r="Z17" i="31"/>
  <c r="Z47" i="31"/>
  <c r="Y47" i="31"/>
  <c r="AC47" i="31" s="1"/>
  <c r="Z21" i="31"/>
  <c r="Y21" i="31"/>
  <c r="AC21" i="31" s="1"/>
  <c r="Z15" i="31"/>
  <c r="Y15" i="31"/>
  <c r="Z35" i="31"/>
  <c r="Y35" i="31"/>
  <c r="AC36" i="31"/>
  <c r="Z43" i="31"/>
  <c r="Y43" i="31"/>
  <c r="AC43" i="31" s="1"/>
  <c r="Z57" i="31"/>
  <c r="Y57" i="31"/>
  <c r="AC57" i="31" s="1"/>
  <c r="Z60" i="31"/>
  <c r="Y60" i="31"/>
  <c r="AC60" i="31" s="1"/>
  <c r="Y65" i="31"/>
  <c r="AC65" i="31" s="1"/>
  <c r="Z65" i="31"/>
  <c r="Z16" i="31"/>
  <c r="Z30" i="31"/>
  <c r="Y30" i="31"/>
  <c r="Z13" i="31"/>
  <c r="Y13" i="31"/>
  <c r="AC13" i="31" s="1"/>
  <c r="Z18" i="31"/>
  <c r="Y18" i="31"/>
  <c r="Z26" i="31"/>
  <c r="Y26" i="31"/>
  <c r="AC26" i="31" s="1"/>
  <c r="AC53" i="31"/>
  <c r="Z63" i="31"/>
  <c r="Y63" i="31"/>
  <c r="AC63" i="31" s="1"/>
  <c r="Z69" i="31"/>
  <c r="Y69" i="31"/>
  <c r="AC69" i="31" s="1"/>
  <c r="Z44" i="31"/>
  <c r="Y44" i="31"/>
  <c r="AC44" i="31" s="1"/>
  <c r="Z61" i="31"/>
  <c r="Y61" i="31"/>
  <c r="AC61" i="31" s="1"/>
  <c r="Y19" i="31"/>
  <c r="AC19" i="31" s="1"/>
  <c r="I22" i="31"/>
  <c r="X22" i="31" s="1"/>
  <c r="Y67" i="31"/>
  <c r="AC67" i="31" s="1"/>
  <c r="Y20" i="31"/>
  <c r="AC20" i="31" s="1"/>
  <c r="Z33" i="31"/>
  <c r="Z36" i="31"/>
  <c r="Y37" i="31"/>
  <c r="AC37" i="31" s="1"/>
  <c r="X38" i="31"/>
  <c r="I40" i="31"/>
  <c r="Y40" i="31"/>
  <c r="AC40" i="31" s="1"/>
  <c r="X41" i="31"/>
  <c r="Z50" i="31"/>
  <c r="Y51" i="31"/>
  <c r="AC51" i="31" s="1"/>
  <c r="Z53" i="31"/>
  <c r="Y54" i="31"/>
  <c r="AC54" i="31" s="1"/>
  <c r="X55" i="31"/>
  <c r="X58" i="31"/>
  <c r="Y68" i="31"/>
  <c r="AC68" i="31" s="1"/>
  <c r="I10" i="31"/>
  <c r="X10" i="31" s="1"/>
  <c r="AB15" i="31"/>
  <c r="AA15" i="31" s="1"/>
  <c r="AB18" i="31"/>
  <c r="AA18" i="31" s="1"/>
  <c r="X25" i="31"/>
  <c r="X28" i="31"/>
  <c r="AB32" i="31"/>
  <c r="AA32" i="31" s="1"/>
  <c r="AB35" i="31"/>
  <c r="AA35" i="31" s="1"/>
  <c r="X39" i="31"/>
  <c r="X42" i="31"/>
  <c r="AB49" i="31"/>
  <c r="AA49" i="31" s="1"/>
  <c r="AB52" i="31"/>
  <c r="AA52" i="31" s="1"/>
  <c r="X56" i="31"/>
  <c r="I58" i="31"/>
  <c r="X59" i="31"/>
  <c r="AB63" i="31"/>
  <c r="AA63" i="31" s="1"/>
  <c r="AB66" i="31"/>
  <c r="AA66" i="31" s="1"/>
  <c r="X29" i="31"/>
  <c r="X46" i="31"/>
  <c r="AB53" i="31"/>
  <c r="AA53" i="31" s="1"/>
  <c r="X14" i="31"/>
  <c r="X31" i="31"/>
  <c r="X34" i="31"/>
  <c r="X48" i="31"/>
  <c r="AB58" i="31"/>
  <c r="AA58" i="31" s="1"/>
  <c r="Y64" i="31"/>
  <c r="AC64" i="31" s="1"/>
  <c r="Y20" i="29"/>
  <c r="Y23" i="29"/>
  <c r="I28" i="29"/>
  <c r="X28" i="29" s="1"/>
  <c r="I52" i="29"/>
  <c r="I58" i="29"/>
  <c r="Z25" i="29"/>
  <c r="Y25" i="29"/>
  <c r="AC25" i="29" s="1"/>
  <c r="AC41" i="29"/>
  <c r="AC44" i="29"/>
  <c r="Z35" i="29"/>
  <c r="Y35" i="29"/>
  <c r="AC35" i="29" s="1"/>
  <c r="Y48" i="30"/>
  <c r="AC48" i="30" s="1"/>
  <c r="Z48" i="30"/>
  <c r="X60" i="30"/>
  <c r="AB60" i="30"/>
  <c r="AA60" i="30" s="1"/>
  <c r="Z18" i="29"/>
  <c r="Y18" i="29"/>
  <c r="AC18" i="29" s="1"/>
  <c r="Z15" i="29"/>
  <c r="Y15" i="29"/>
  <c r="AC15" i="29" s="1"/>
  <c r="Z32" i="29"/>
  <c r="Y32" i="29"/>
  <c r="AC32" i="29" s="1"/>
  <c r="Y39" i="29"/>
  <c r="AC39" i="29" s="1"/>
  <c r="Z69" i="29"/>
  <c r="Y69" i="29"/>
  <c r="Z20" i="30"/>
  <c r="Y20" i="30"/>
  <c r="AC20" i="30" s="1"/>
  <c r="X43" i="30"/>
  <c r="AB43" i="30"/>
  <c r="AA43" i="30" s="1"/>
  <c r="AB27" i="29"/>
  <c r="AA27" i="29" s="1"/>
  <c r="AB26" i="29"/>
  <c r="AA26" i="29" s="1"/>
  <c r="X27" i="29"/>
  <c r="X26" i="29"/>
  <c r="AB30" i="29"/>
  <c r="AA30" i="29" s="1"/>
  <c r="AB29" i="29"/>
  <c r="AA29" i="29" s="1"/>
  <c r="X30" i="29"/>
  <c r="X29" i="29"/>
  <c r="AB13" i="29"/>
  <c r="AA13" i="29" s="1"/>
  <c r="AB12" i="29"/>
  <c r="AA12" i="29" s="1"/>
  <c r="X13" i="29"/>
  <c r="X12" i="29"/>
  <c r="Y21" i="29"/>
  <c r="AC21" i="29" s="1"/>
  <c r="Y24" i="29"/>
  <c r="AC24" i="29" s="1"/>
  <c r="Z33" i="29"/>
  <c r="Z54" i="29"/>
  <c r="Y54" i="29"/>
  <c r="AC54" i="29" s="1"/>
  <c r="Z14" i="29"/>
  <c r="Y14" i="29"/>
  <c r="AC14" i="29" s="1"/>
  <c r="X17" i="29"/>
  <c r="X16" i="29"/>
  <c r="Y38" i="29"/>
  <c r="AC38" i="29" s="1"/>
  <c r="I46" i="29"/>
  <c r="Y62" i="30"/>
  <c r="Z62" i="30"/>
  <c r="Z31" i="29"/>
  <c r="Y31" i="29"/>
  <c r="AC31" i="29" s="1"/>
  <c r="AB69" i="29"/>
  <c r="AA69" i="29" s="1"/>
  <c r="Y45" i="30"/>
  <c r="Z45" i="30"/>
  <c r="AB56" i="30"/>
  <c r="AA56" i="30" s="1"/>
  <c r="X56" i="30"/>
  <c r="I40" i="30"/>
  <c r="AB19" i="29"/>
  <c r="AA19" i="29" s="1"/>
  <c r="AB33" i="29"/>
  <c r="AA33" i="29" s="1"/>
  <c r="AC33" i="29" s="1"/>
  <c r="X56" i="29"/>
  <c r="AB57" i="29"/>
  <c r="AA57" i="29" s="1"/>
  <c r="Y62" i="29"/>
  <c r="AC62" i="29" s="1"/>
  <c r="Z66" i="29"/>
  <c r="Y66" i="29"/>
  <c r="AC66" i="29" s="1"/>
  <c r="Z37" i="30"/>
  <c r="Y37" i="30"/>
  <c r="AC37" i="30" s="1"/>
  <c r="Y53" i="30"/>
  <c r="AC53" i="30" s="1"/>
  <c r="Y67" i="30"/>
  <c r="AC67" i="30" s="1"/>
  <c r="AB36" i="29"/>
  <c r="AA36" i="29" s="1"/>
  <c r="AB42" i="29"/>
  <c r="AA42" i="29" s="1"/>
  <c r="AB20" i="29"/>
  <c r="AA20" i="29" s="1"/>
  <c r="AB23" i="29"/>
  <c r="AA23" i="29" s="1"/>
  <c r="AB37" i="29"/>
  <c r="AA37" i="29" s="1"/>
  <c r="AC37" i="29" s="1"/>
  <c r="AB47" i="29"/>
  <c r="AA47" i="29" s="1"/>
  <c r="AC47" i="29" s="1"/>
  <c r="X57" i="29"/>
  <c r="X61" i="29"/>
  <c r="Z13" i="30"/>
  <c r="Y13" i="30"/>
  <c r="AC13" i="30" s="1"/>
  <c r="AB39" i="30"/>
  <c r="AA39" i="30" s="1"/>
  <c r="X39" i="30"/>
  <c r="AC49" i="30"/>
  <c r="Z57" i="30"/>
  <c r="Y57" i="30"/>
  <c r="AC57" i="30" s="1"/>
  <c r="AC63" i="30"/>
  <c r="AB69" i="30"/>
  <c r="AA69" i="30" s="1"/>
  <c r="AB68" i="29"/>
  <c r="AA68" i="29" s="1"/>
  <c r="X68" i="29"/>
  <c r="AB25" i="30"/>
  <c r="AA25" i="30" s="1"/>
  <c r="X25" i="30"/>
  <c r="Z40" i="30"/>
  <c r="Y40" i="30"/>
  <c r="Y34" i="29"/>
  <c r="AC34" i="29" s="1"/>
  <c r="AB49" i="29"/>
  <c r="AA49" i="29" s="1"/>
  <c r="Y50" i="29"/>
  <c r="AC50" i="29" s="1"/>
  <c r="Y51" i="29"/>
  <c r="AC51" i="29" s="1"/>
  <c r="AB52" i="29"/>
  <c r="AA52" i="29" s="1"/>
  <c r="X53" i="29"/>
  <c r="Y60" i="29"/>
  <c r="X11" i="30"/>
  <c r="X10" i="30"/>
  <c r="Y33" i="30"/>
  <c r="AC33" i="30" s="1"/>
  <c r="AB42" i="30"/>
  <c r="AA42" i="30" s="1"/>
  <c r="X42" i="30"/>
  <c r="Z51" i="30"/>
  <c r="Y51" i="30"/>
  <c r="AC51" i="30" s="1"/>
  <c r="AB55" i="30"/>
  <c r="AA55" i="30" s="1"/>
  <c r="AB59" i="30"/>
  <c r="AA59" i="30" s="1"/>
  <c r="AB58" i="30"/>
  <c r="AA58" i="30" s="1"/>
  <c r="X59" i="30"/>
  <c r="X58" i="30"/>
  <c r="Z68" i="30"/>
  <c r="Y68" i="30"/>
  <c r="AC68" i="30" s="1"/>
  <c r="X19" i="29"/>
  <c r="X22" i="29"/>
  <c r="X43" i="29"/>
  <c r="X49" i="29"/>
  <c r="AB21" i="30"/>
  <c r="AA21" i="30" s="1"/>
  <c r="X29" i="30"/>
  <c r="X28" i="30"/>
  <c r="X36" i="29"/>
  <c r="X42" i="29"/>
  <c r="AC45" i="29"/>
  <c r="Y59" i="29"/>
  <c r="AC59" i="29" s="1"/>
  <c r="Z63" i="29"/>
  <c r="Y63" i="29"/>
  <c r="AC63" i="29" s="1"/>
  <c r="X48" i="29"/>
  <c r="AB50" i="29"/>
  <c r="AA50" i="29" s="1"/>
  <c r="X52" i="29"/>
  <c r="AB56" i="29"/>
  <c r="AA56" i="29" s="1"/>
  <c r="X15" i="30"/>
  <c r="X14" i="30"/>
  <c r="AB15" i="30"/>
  <c r="AA15" i="30" s="1"/>
  <c r="Z26" i="30"/>
  <c r="Y26" i="30"/>
  <c r="AC26" i="30" s="1"/>
  <c r="Z27" i="30"/>
  <c r="Y27" i="30"/>
  <c r="AC27" i="30" s="1"/>
  <c r="Z54" i="30"/>
  <c r="Y54" i="30"/>
  <c r="AC54" i="30" s="1"/>
  <c r="Z65" i="30"/>
  <c r="AB60" i="29"/>
  <c r="AA60" i="29" s="1"/>
  <c r="X67" i="29"/>
  <c r="AB14" i="30"/>
  <c r="AA14" i="30" s="1"/>
  <c r="X21" i="30"/>
  <c r="X24" i="30"/>
  <c r="AB31" i="30"/>
  <c r="AA31" i="30" s="1"/>
  <c r="AC31" i="30" s="1"/>
  <c r="AB34" i="30"/>
  <c r="AA34" i="30" s="1"/>
  <c r="X38" i="30"/>
  <c r="X41" i="30"/>
  <c r="AB45" i="30"/>
  <c r="AA45" i="30" s="1"/>
  <c r="AB48" i="30"/>
  <c r="AA48" i="30" s="1"/>
  <c r="X55" i="30"/>
  <c r="AB62" i="30"/>
  <c r="AA62" i="30" s="1"/>
  <c r="AB65" i="30"/>
  <c r="AA65" i="30" s="1"/>
  <c r="AC65" i="30" s="1"/>
  <c r="X69" i="30"/>
  <c r="AB18" i="30"/>
  <c r="AA18" i="30" s="1"/>
  <c r="AC18" i="30" s="1"/>
  <c r="AB32" i="30"/>
  <c r="AA32" i="30" s="1"/>
  <c r="AC32" i="30" s="1"/>
  <c r="AB35" i="30"/>
  <c r="AA35" i="30" s="1"/>
  <c r="AC35" i="30" s="1"/>
  <c r="X16" i="30"/>
  <c r="X30" i="30"/>
  <c r="AB40" i="30"/>
  <c r="AA40" i="30" s="1"/>
  <c r="X44" i="30"/>
  <c r="Y46" i="30"/>
  <c r="AC46" i="30" s="1"/>
  <c r="X47" i="30"/>
  <c r="X61" i="30"/>
  <c r="X64" i="30"/>
  <c r="X34" i="30"/>
  <c r="Z16" i="28"/>
  <c r="Z32" i="28"/>
  <c r="Y32" i="28"/>
  <c r="Z35" i="28"/>
  <c r="Y35" i="28"/>
  <c r="AC44" i="28"/>
  <c r="Z49" i="28"/>
  <c r="Y49" i="28"/>
  <c r="Z63" i="28"/>
  <c r="Y63" i="28"/>
  <c r="Z15" i="28"/>
  <c r="Y15" i="28"/>
  <c r="Z21" i="28"/>
  <c r="Y21" i="28"/>
  <c r="AC21" i="28" s="1"/>
  <c r="AC31" i="28"/>
  <c r="Z18" i="28"/>
  <c r="Y18" i="28"/>
  <c r="Z24" i="28"/>
  <c r="Y24" i="28"/>
  <c r="AC24" i="28" s="1"/>
  <c r="Z33" i="28"/>
  <c r="Y33" i="28"/>
  <c r="AC33" i="28" s="1"/>
  <c r="Z36" i="28"/>
  <c r="Y36" i="28"/>
  <c r="AC48" i="28"/>
  <c r="Z52" i="28"/>
  <c r="Y52" i="28"/>
  <c r="Z59" i="28"/>
  <c r="Y59" i="28"/>
  <c r="AC59" i="28" s="1"/>
  <c r="AC62" i="28"/>
  <c r="AC64" i="28"/>
  <c r="Z50" i="28"/>
  <c r="Y50" i="28"/>
  <c r="Z66" i="28"/>
  <c r="Y66" i="28"/>
  <c r="Z19" i="28"/>
  <c r="Y19" i="28"/>
  <c r="AC30" i="28"/>
  <c r="Z38" i="28"/>
  <c r="Y38" i="28"/>
  <c r="AC38" i="28" s="1"/>
  <c r="Z41" i="28"/>
  <c r="Y41" i="28"/>
  <c r="AC41" i="28" s="1"/>
  <c r="Z55" i="28"/>
  <c r="Y55" i="28"/>
  <c r="AC55" i="28" s="1"/>
  <c r="AB12" i="28"/>
  <c r="AA12" i="28" s="1"/>
  <c r="AC12" i="28" s="1"/>
  <c r="Z14" i="28"/>
  <c r="Z17" i="28"/>
  <c r="X22" i="28"/>
  <c r="AB26" i="28"/>
  <c r="AA26" i="28" s="1"/>
  <c r="AC26" i="28" s="1"/>
  <c r="AB29" i="28"/>
  <c r="AA29" i="28" s="1"/>
  <c r="AC29" i="28" s="1"/>
  <c r="Z31" i="28"/>
  <c r="Z34" i="28"/>
  <c r="AB43" i="28"/>
  <c r="AA43" i="28" s="1"/>
  <c r="AC43" i="28" s="1"/>
  <c r="Z45" i="28"/>
  <c r="Z48" i="28"/>
  <c r="X53" i="28"/>
  <c r="AB57" i="28"/>
  <c r="AA57" i="28" s="1"/>
  <c r="AB60" i="28"/>
  <c r="AA60" i="28" s="1"/>
  <c r="AC60" i="28" s="1"/>
  <c r="Z62" i="28"/>
  <c r="Z65" i="28"/>
  <c r="X67" i="28"/>
  <c r="X20" i="28"/>
  <c r="X23" i="28"/>
  <c r="X37" i="28"/>
  <c r="X51" i="28"/>
  <c r="X54" i="28"/>
  <c r="X68" i="28"/>
  <c r="AB14" i="28"/>
  <c r="AA14" i="28" s="1"/>
  <c r="AC14" i="28" s="1"/>
  <c r="AB17" i="28"/>
  <c r="AA17" i="28" s="1"/>
  <c r="AC17" i="28" s="1"/>
  <c r="AB34" i="28"/>
  <c r="AA34" i="28" s="1"/>
  <c r="AC34" i="28" s="1"/>
  <c r="Y40" i="28"/>
  <c r="AC40" i="28" s="1"/>
  <c r="X58" i="28"/>
  <c r="X69" i="28"/>
  <c r="I10" i="28"/>
  <c r="X10" i="28" s="1"/>
  <c r="X11" i="28"/>
  <c r="AB15" i="28"/>
  <c r="AA15" i="28" s="1"/>
  <c r="AB18" i="28"/>
  <c r="AA18" i="28" s="1"/>
  <c r="X25" i="28"/>
  <c r="X28" i="28"/>
  <c r="AB32" i="28"/>
  <c r="AA32" i="28" s="1"/>
  <c r="AB35" i="28"/>
  <c r="AA35" i="28" s="1"/>
  <c r="X39" i="28"/>
  <c r="X42" i="28"/>
  <c r="AB49" i="28"/>
  <c r="AA49" i="28" s="1"/>
  <c r="AB52" i="28"/>
  <c r="AA52" i="28" s="1"/>
  <c r="X56" i="28"/>
  <c r="AB63" i="28"/>
  <c r="AA63" i="28" s="1"/>
  <c r="AB66" i="28"/>
  <c r="AA66" i="28" s="1"/>
  <c r="AB19" i="28"/>
  <c r="AA19" i="28" s="1"/>
  <c r="AB36" i="28"/>
  <c r="AA36" i="28" s="1"/>
  <c r="AB50" i="28"/>
  <c r="AA50" i="28" s="1"/>
  <c r="AB53" i="28"/>
  <c r="AA53" i="28" s="1"/>
  <c r="Y57" i="28"/>
  <c r="AC57" i="28" s="1"/>
  <c r="Z13" i="27"/>
  <c r="Y13" i="27"/>
  <c r="AC20" i="26"/>
  <c r="Y24" i="26"/>
  <c r="Z24" i="26"/>
  <c r="X43" i="26"/>
  <c r="AB43" i="26"/>
  <c r="AA43" i="26" s="1"/>
  <c r="AB48" i="26"/>
  <c r="AA48" i="26" s="1"/>
  <c r="X48" i="26"/>
  <c r="X47" i="26"/>
  <c r="AB47" i="26"/>
  <c r="AA47" i="26" s="1"/>
  <c r="Z21" i="26"/>
  <c r="AB30" i="26"/>
  <c r="AA30" i="26" s="1"/>
  <c r="AB29" i="26"/>
  <c r="AA29" i="26" s="1"/>
  <c r="X29" i="26"/>
  <c r="X30" i="26"/>
  <c r="AB13" i="26"/>
  <c r="AA13" i="26" s="1"/>
  <c r="X13" i="26"/>
  <c r="Z53" i="26"/>
  <c r="Y53" i="26"/>
  <c r="Z27" i="27"/>
  <c r="Y27" i="27"/>
  <c r="AC27" i="27" s="1"/>
  <c r="Z30" i="27"/>
  <c r="Y30" i="27"/>
  <c r="Z31" i="26"/>
  <c r="Y31" i="26"/>
  <c r="AC31" i="26" s="1"/>
  <c r="Z20" i="27"/>
  <c r="Y20" i="27"/>
  <c r="AC20" i="27" s="1"/>
  <c r="Y15" i="26"/>
  <c r="Z19" i="26"/>
  <c r="Y12" i="26"/>
  <c r="AC12" i="26" s="1"/>
  <c r="I10" i="26"/>
  <c r="X10" i="26" s="1"/>
  <c r="AC25" i="26"/>
  <c r="X28" i="26"/>
  <c r="Y39" i="26"/>
  <c r="Z39" i="26"/>
  <c r="Z14" i="26"/>
  <c r="AB15" i="26"/>
  <c r="AA15" i="26" s="1"/>
  <c r="X27" i="26"/>
  <c r="AB27" i="26"/>
  <c r="AA27" i="26" s="1"/>
  <c r="AB26" i="26"/>
  <c r="AA26" i="26" s="1"/>
  <c r="X26" i="26"/>
  <c r="AC33" i="26"/>
  <c r="Z60" i="26"/>
  <c r="Y60" i="26"/>
  <c r="AC60" i="26" s="1"/>
  <c r="AB14" i="26"/>
  <c r="AA14" i="26" s="1"/>
  <c r="AC14" i="26" s="1"/>
  <c r="Z38" i="26"/>
  <c r="Y38" i="26"/>
  <c r="Y42" i="26"/>
  <c r="AC42" i="26" s="1"/>
  <c r="Z42" i="26"/>
  <c r="Y68" i="26"/>
  <c r="Z68" i="26"/>
  <c r="Z37" i="27"/>
  <c r="Y37" i="27"/>
  <c r="X16" i="26"/>
  <c r="AB50" i="26"/>
  <c r="AA50" i="26" s="1"/>
  <c r="X17" i="26"/>
  <c r="AB24" i="26"/>
  <c r="AA24" i="26" s="1"/>
  <c r="X34" i="26"/>
  <c r="AB38" i="26"/>
  <c r="AA38" i="26" s="1"/>
  <c r="AB39" i="26"/>
  <c r="AA39" i="26" s="1"/>
  <c r="X40" i="26"/>
  <c r="Y46" i="26"/>
  <c r="AC46" i="26" s="1"/>
  <c r="I52" i="26"/>
  <c r="I64" i="26"/>
  <c r="X15" i="27"/>
  <c r="AB15" i="27"/>
  <c r="AA15" i="27" s="1"/>
  <c r="X32" i="27"/>
  <c r="AB33" i="27"/>
  <c r="AA33" i="27" s="1"/>
  <c r="AB32" i="27"/>
  <c r="AA32" i="27" s="1"/>
  <c r="X33" i="27"/>
  <c r="AB39" i="27"/>
  <c r="AA39" i="27" s="1"/>
  <c r="X39" i="27"/>
  <c r="Z41" i="27"/>
  <c r="Y41" i="27"/>
  <c r="AC41" i="27" s="1"/>
  <c r="X32" i="26"/>
  <c r="X35" i="26"/>
  <c r="AB42" i="26"/>
  <c r="AA42" i="26" s="1"/>
  <c r="AB52" i="26"/>
  <c r="AA52" i="26" s="1"/>
  <c r="AB53" i="26"/>
  <c r="AA53" i="26" s="1"/>
  <c r="AB60" i="26"/>
  <c r="AA60" i="26" s="1"/>
  <c r="AB13" i="27"/>
  <c r="AA13" i="27" s="1"/>
  <c r="AB30" i="27"/>
  <c r="AA30" i="27" s="1"/>
  <c r="AB37" i="27"/>
  <c r="AA37" i="27" s="1"/>
  <c r="Y48" i="27"/>
  <c r="AC48" i="27" s="1"/>
  <c r="Z48" i="27"/>
  <c r="Z63" i="27"/>
  <c r="Y63" i="27"/>
  <c r="I40" i="26"/>
  <c r="I10" i="27"/>
  <c r="X10" i="27" s="1"/>
  <c r="AB11" i="27"/>
  <c r="AA11" i="27" s="1"/>
  <c r="X12" i="27"/>
  <c r="X11" i="27"/>
  <c r="AB12" i="27"/>
  <c r="AA12" i="27" s="1"/>
  <c r="X29" i="27"/>
  <c r="X28" i="27"/>
  <c r="AB29" i="27"/>
  <c r="AA29" i="27" s="1"/>
  <c r="I34" i="27"/>
  <c r="X35" i="27"/>
  <c r="AB36" i="27"/>
  <c r="AA36" i="27" s="1"/>
  <c r="AB35" i="27"/>
  <c r="AA35" i="27" s="1"/>
  <c r="X36" i="27"/>
  <c r="Y45" i="27"/>
  <c r="AC45" i="27" s="1"/>
  <c r="Z45" i="27"/>
  <c r="Z52" i="27"/>
  <c r="Y52" i="27"/>
  <c r="AB45" i="26"/>
  <c r="AA45" i="26" s="1"/>
  <c r="X45" i="26"/>
  <c r="AC51" i="26"/>
  <c r="X55" i="26"/>
  <c r="AB55" i="26"/>
  <c r="AA55" i="26" s="1"/>
  <c r="X56" i="26"/>
  <c r="AB62" i="26"/>
  <c r="AA62" i="26" s="1"/>
  <c r="X62" i="26"/>
  <c r="X63" i="26"/>
  <c r="X18" i="27"/>
  <c r="AB19" i="27"/>
  <c r="AA19" i="27" s="1"/>
  <c r="AB18" i="27"/>
  <c r="AA18" i="27" s="1"/>
  <c r="X19" i="27"/>
  <c r="Z24" i="27"/>
  <c r="Y24" i="27"/>
  <c r="AC24" i="27" s="1"/>
  <c r="Y40" i="27"/>
  <c r="AC40" i="27" s="1"/>
  <c r="Z49" i="27"/>
  <c r="Y49" i="27"/>
  <c r="AB65" i="26"/>
  <c r="AA65" i="26" s="1"/>
  <c r="X65" i="26"/>
  <c r="AC67" i="26"/>
  <c r="AC65" i="27"/>
  <c r="AC44" i="26"/>
  <c r="Y49" i="26"/>
  <c r="AC49" i="26" s="1"/>
  <c r="Y50" i="26"/>
  <c r="AC54" i="26"/>
  <c r="X58" i="26"/>
  <c r="AB58" i="26"/>
  <c r="AA58" i="26" s="1"/>
  <c r="AC61" i="26"/>
  <c r="Y66" i="26"/>
  <c r="AC66" i="26" s="1"/>
  <c r="Y14" i="27"/>
  <c r="AC14" i="27" s="1"/>
  <c r="Z14" i="27"/>
  <c r="I16" i="27"/>
  <c r="X16" i="27" s="1"/>
  <c r="X22" i="27"/>
  <c r="X23" i="27"/>
  <c r="Y31" i="27"/>
  <c r="AC31" i="27" s="1"/>
  <c r="Z31" i="27"/>
  <c r="Z38" i="27"/>
  <c r="Y38" i="27"/>
  <c r="AC38" i="27" s="1"/>
  <c r="I40" i="27"/>
  <c r="X41" i="26"/>
  <c r="AB41" i="26"/>
  <c r="AA41" i="26" s="1"/>
  <c r="Z44" i="26"/>
  <c r="X52" i="26"/>
  <c r="Z54" i="26"/>
  <c r="X59" i="26"/>
  <c r="Z61" i="26"/>
  <c r="X64" i="26"/>
  <c r="Z21" i="27"/>
  <c r="Y21" i="27"/>
  <c r="AC21" i="27" s="1"/>
  <c r="AB25" i="27"/>
  <c r="AA25" i="27" s="1"/>
  <c r="X26" i="27"/>
  <c r="X25" i="27"/>
  <c r="AB26" i="27"/>
  <c r="AA26" i="27" s="1"/>
  <c r="Z66" i="27"/>
  <c r="Y66" i="27"/>
  <c r="AB68" i="26"/>
  <c r="AA68" i="26" s="1"/>
  <c r="X69" i="26"/>
  <c r="AB69" i="26"/>
  <c r="AA69" i="26" s="1"/>
  <c r="AB23" i="27"/>
  <c r="AA23" i="27" s="1"/>
  <c r="Y34" i="27"/>
  <c r="AC34" i="27" s="1"/>
  <c r="Z34" i="27"/>
  <c r="Y44" i="27"/>
  <c r="AC44" i="27" s="1"/>
  <c r="AB43" i="27"/>
  <c r="AA43" i="27" s="1"/>
  <c r="AB46" i="27"/>
  <c r="AA46" i="27" s="1"/>
  <c r="AC46" i="27" s="1"/>
  <c r="X50" i="27"/>
  <c r="I52" i="27"/>
  <c r="X53" i="27"/>
  <c r="AB57" i="27"/>
  <c r="AA57" i="27" s="1"/>
  <c r="AB60" i="27"/>
  <c r="AA60" i="27" s="1"/>
  <c r="Z62" i="27"/>
  <c r="Z65" i="27"/>
  <c r="X67" i="27"/>
  <c r="AB47" i="27"/>
  <c r="AA47" i="27" s="1"/>
  <c r="AC47" i="27" s="1"/>
  <c r="X51" i="27"/>
  <c r="X54" i="27"/>
  <c r="X68" i="27"/>
  <c r="X42" i="27"/>
  <c r="AB49" i="27"/>
  <c r="AA49" i="27" s="1"/>
  <c r="AB52" i="27"/>
  <c r="AA52" i="27" s="1"/>
  <c r="Y55" i="27"/>
  <c r="AC55" i="27" s="1"/>
  <c r="X56" i="27"/>
  <c r="I58" i="27"/>
  <c r="Y58" i="27"/>
  <c r="AC58" i="27" s="1"/>
  <c r="X59" i="27"/>
  <c r="AB63" i="27"/>
  <c r="AA63" i="27" s="1"/>
  <c r="AB66" i="27"/>
  <c r="AA66" i="27" s="1"/>
  <c r="Y69" i="27"/>
  <c r="AC69" i="27" s="1"/>
  <c r="X43" i="27"/>
  <c r="AB50" i="27"/>
  <c r="AA50" i="27" s="1"/>
  <c r="AB53" i="27"/>
  <c r="AA53" i="27" s="1"/>
  <c r="X57" i="27"/>
  <c r="X60" i="27"/>
  <c r="AB67" i="27"/>
  <c r="AA67" i="27" s="1"/>
  <c r="Z44" i="25"/>
  <c r="Y44" i="25"/>
  <c r="AC44" i="25" s="1"/>
  <c r="Y35" i="25"/>
  <c r="Z35" i="25"/>
  <c r="AC49" i="25"/>
  <c r="AC66" i="25"/>
  <c r="Z61" i="25"/>
  <c r="Y61" i="25"/>
  <c r="AC61" i="25" s="1"/>
  <c r="Z27" i="25"/>
  <c r="Y27" i="25"/>
  <c r="Z28" i="25"/>
  <c r="Y28" i="25"/>
  <c r="Z47" i="25"/>
  <c r="Y47" i="25"/>
  <c r="AC48" i="25"/>
  <c r="AC60" i="25"/>
  <c r="Z24" i="25"/>
  <c r="Y24" i="25"/>
  <c r="Z38" i="25"/>
  <c r="Y38" i="25"/>
  <c r="Z21" i="25"/>
  <c r="Y21" i="25"/>
  <c r="AC21" i="25" s="1"/>
  <c r="Z30" i="25"/>
  <c r="Y30" i="25"/>
  <c r="Z13" i="25"/>
  <c r="Y13" i="25"/>
  <c r="AB13" i="25"/>
  <c r="AA13" i="25" s="1"/>
  <c r="Y19" i="25"/>
  <c r="X20" i="25"/>
  <c r="I22" i="25"/>
  <c r="X22" i="25" s="1"/>
  <c r="X23" i="25"/>
  <c r="AB27" i="25"/>
  <c r="AA27" i="25" s="1"/>
  <c r="AB30" i="25"/>
  <c r="AA30" i="25" s="1"/>
  <c r="Y33" i="25"/>
  <c r="AC33" i="25" s="1"/>
  <c r="Y36" i="25"/>
  <c r="AC36" i="25" s="1"/>
  <c r="X37" i="25"/>
  <c r="X40" i="25"/>
  <c r="AB44" i="25"/>
  <c r="AA44" i="25" s="1"/>
  <c r="AB47" i="25"/>
  <c r="AA47" i="25" s="1"/>
  <c r="Y50" i="25"/>
  <c r="AC50" i="25" s="1"/>
  <c r="X51" i="25"/>
  <c r="Y53" i="25"/>
  <c r="AC53" i="25" s="1"/>
  <c r="X54" i="25"/>
  <c r="AB61" i="25"/>
  <c r="AA61" i="25" s="1"/>
  <c r="Y67" i="25"/>
  <c r="X68" i="25"/>
  <c r="X10" i="25"/>
  <c r="AB17" i="25"/>
  <c r="AA17" i="25" s="1"/>
  <c r="AC17" i="25" s="1"/>
  <c r="AB31" i="25"/>
  <c r="AA31" i="25" s="1"/>
  <c r="AC31" i="25" s="1"/>
  <c r="AB34" i="25"/>
  <c r="AA34" i="25" s="1"/>
  <c r="AC34" i="25" s="1"/>
  <c r="X41" i="25"/>
  <c r="AB48" i="25"/>
  <c r="AA48" i="25" s="1"/>
  <c r="X55" i="25"/>
  <c r="X58" i="25"/>
  <c r="AB62" i="25"/>
  <c r="AA62" i="25" s="1"/>
  <c r="AC62" i="25" s="1"/>
  <c r="AB65" i="25"/>
  <c r="AA65" i="25" s="1"/>
  <c r="AC65" i="25" s="1"/>
  <c r="X69" i="25"/>
  <c r="AB14" i="25"/>
  <c r="AA14" i="25" s="1"/>
  <c r="AC14" i="25" s="1"/>
  <c r="X25" i="25"/>
  <c r="AB35" i="25"/>
  <c r="AA35" i="25" s="1"/>
  <c r="X39" i="25"/>
  <c r="X42" i="25"/>
  <c r="X56" i="25"/>
  <c r="X59" i="25"/>
  <c r="AB36" i="25"/>
  <c r="AA36" i="25" s="1"/>
  <c r="AB50" i="25"/>
  <c r="AA50" i="25" s="1"/>
  <c r="AB67" i="25"/>
  <c r="AA67" i="25" s="1"/>
  <c r="AB19" i="25"/>
  <c r="AA19" i="25" s="1"/>
  <c r="Y43" i="25"/>
  <c r="AC43" i="25" s="1"/>
  <c r="Y57" i="25"/>
  <c r="AC57" i="25" s="1"/>
  <c r="AB24" i="25"/>
  <c r="AA24" i="25" s="1"/>
  <c r="AB38" i="25"/>
  <c r="AA38" i="25" s="1"/>
  <c r="AB41" i="25"/>
  <c r="AA41" i="25" s="1"/>
  <c r="AB58" i="25"/>
  <c r="AA58" i="25" s="1"/>
  <c r="Z37" i="23"/>
  <c r="Y37" i="23"/>
  <c r="Z29" i="23"/>
  <c r="Y29" i="23"/>
  <c r="Z12" i="23"/>
  <c r="Y12" i="23"/>
  <c r="Z26" i="23"/>
  <c r="Y26" i="23"/>
  <c r="AC26" i="23" s="1"/>
  <c r="Z33" i="23"/>
  <c r="Y33" i="23"/>
  <c r="AC33" i="23" s="1"/>
  <c r="Y21" i="23"/>
  <c r="AC21" i="23" s="1"/>
  <c r="Z21" i="23"/>
  <c r="Z27" i="23"/>
  <c r="Y27" i="23"/>
  <c r="AC27" i="23" s="1"/>
  <c r="Z36" i="23"/>
  <c r="Y36" i="23"/>
  <c r="Z22" i="23"/>
  <c r="Y22" i="23"/>
  <c r="Z17" i="23"/>
  <c r="AB29" i="23"/>
  <c r="AA29" i="23" s="1"/>
  <c r="AB37" i="23"/>
  <c r="AA37" i="23" s="1"/>
  <c r="I10" i="23"/>
  <c r="X10" i="23" s="1"/>
  <c r="AB35" i="23"/>
  <c r="AA35" i="23" s="1"/>
  <c r="AB34" i="23"/>
  <c r="AA34" i="23" s="1"/>
  <c r="X35" i="23"/>
  <c r="AB36" i="23"/>
  <c r="AA36" i="23" s="1"/>
  <c r="X41" i="23"/>
  <c r="Z50" i="23"/>
  <c r="Y50" i="23"/>
  <c r="AC50" i="23" s="1"/>
  <c r="X62" i="23"/>
  <c r="AB62" i="23"/>
  <c r="AA62" i="23" s="1"/>
  <c r="X66" i="23"/>
  <c r="AB66" i="23"/>
  <c r="AA66" i="23" s="1"/>
  <c r="AC17" i="23"/>
  <c r="AB12" i="23"/>
  <c r="AA12" i="23" s="1"/>
  <c r="X45" i="23"/>
  <c r="AB48" i="23"/>
  <c r="AA48" i="23" s="1"/>
  <c r="X57" i="23"/>
  <c r="X60" i="23"/>
  <c r="AB15" i="23"/>
  <c r="AA15" i="23" s="1"/>
  <c r="X15" i="23"/>
  <c r="X25" i="23"/>
  <c r="AB25" i="23"/>
  <c r="AA25" i="23" s="1"/>
  <c r="AB32" i="23"/>
  <c r="AA32" i="23" s="1"/>
  <c r="X32" i="23"/>
  <c r="X39" i="23"/>
  <c r="X38" i="23"/>
  <c r="X44" i="23"/>
  <c r="X48" i="23"/>
  <c r="AB18" i="23"/>
  <c r="AA18" i="23" s="1"/>
  <c r="X18" i="23"/>
  <c r="AC34" i="23"/>
  <c r="AB44" i="23"/>
  <c r="AA44" i="23" s="1"/>
  <c r="Z47" i="23"/>
  <c r="Y47" i="23"/>
  <c r="AC47" i="23" s="1"/>
  <c r="Y49" i="23"/>
  <c r="AB17" i="24"/>
  <c r="AA17" i="24" s="1"/>
  <c r="X17" i="24"/>
  <c r="AC43" i="23"/>
  <c r="AB49" i="23"/>
  <c r="AA49" i="23" s="1"/>
  <c r="X52" i="23"/>
  <c r="AB53" i="23"/>
  <c r="AA53" i="23" s="1"/>
  <c r="X53" i="23"/>
  <c r="Z55" i="23"/>
  <c r="Y55" i="23"/>
  <c r="AC55" i="23" s="1"/>
  <c r="Y58" i="23"/>
  <c r="Z58" i="23"/>
  <c r="Z14" i="23"/>
  <c r="Y30" i="23"/>
  <c r="AC30" i="23" s="1"/>
  <c r="I40" i="23"/>
  <c r="Z51" i="23"/>
  <c r="Y51" i="23"/>
  <c r="AC51" i="23" s="1"/>
  <c r="AB61" i="23"/>
  <c r="AA61" i="23" s="1"/>
  <c r="X61" i="23"/>
  <c r="X65" i="23"/>
  <c r="AB65" i="23"/>
  <c r="AA65" i="23" s="1"/>
  <c r="X64" i="23"/>
  <c r="X28" i="23"/>
  <c r="X11" i="23"/>
  <c r="Y42" i="23"/>
  <c r="AC42" i="23" s="1"/>
  <c r="AB45" i="23"/>
  <c r="AA45" i="23" s="1"/>
  <c r="Y46" i="23"/>
  <c r="AC46" i="23" s="1"/>
  <c r="Z24" i="23"/>
  <c r="Y13" i="23"/>
  <c r="AC13" i="23" s="1"/>
  <c r="I34" i="23"/>
  <c r="Z15" i="24"/>
  <c r="Y15" i="24"/>
  <c r="AC15" i="24" s="1"/>
  <c r="Y27" i="24"/>
  <c r="AC27" i="24" s="1"/>
  <c r="X63" i="23"/>
  <c r="AB69" i="23"/>
  <c r="AA69" i="23" s="1"/>
  <c r="Y21" i="24"/>
  <c r="AC21" i="24" s="1"/>
  <c r="X30" i="24"/>
  <c r="X29" i="24"/>
  <c r="AB30" i="24"/>
  <c r="AA30" i="24" s="1"/>
  <c r="Y40" i="24"/>
  <c r="AC40" i="24" s="1"/>
  <c r="AC62" i="24"/>
  <c r="Y20" i="24"/>
  <c r="AB26" i="24"/>
  <c r="AA26" i="24" s="1"/>
  <c r="I28" i="24"/>
  <c r="X28" i="24" s="1"/>
  <c r="AC48" i="24"/>
  <c r="AC64" i="24"/>
  <c r="Y69" i="23"/>
  <c r="X12" i="24"/>
  <c r="AB13" i="24"/>
  <c r="AA13" i="24" s="1"/>
  <c r="X13" i="24"/>
  <c r="Y14" i="24"/>
  <c r="AC14" i="24" s="1"/>
  <c r="AB37" i="24"/>
  <c r="AA37" i="24" s="1"/>
  <c r="X37" i="24"/>
  <c r="Z61" i="24"/>
  <c r="Y61" i="24"/>
  <c r="Z63" i="24"/>
  <c r="Y63" i="24"/>
  <c r="Y67" i="23"/>
  <c r="AC67" i="23" s="1"/>
  <c r="AB12" i="24"/>
  <c r="AA12" i="24" s="1"/>
  <c r="I16" i="24"/>
  <c r="X16" i="24" s="1"/>
  <c r="AB19" i="24"/>
  <c r="AA19" i="24" s="1"/>
  <c r="X19" i="24"/>
  <c r="AB20" i="24"/>
  <c r="AA20" i="24" s="1"/>
  <c r="AC25" i="24"/>
  <c r="Y31" i="24"/>
  <c r="AC31" i="24" s="1"/>
  <c r="Z31" i="24"/>
  <c r="Y34" i="24"/>
  <c r="AC34" i="24" s="1"/>
  <c r="Z34" i="24"/>
  <c r="Z49" i="24"/>
  <c r="Y49" i="24"/>
  <c r="AC49" i="24" s="1"/>
  <c r="Y68" i="23"/>
  <c r="AC68" i="23" s="1"/>
  <c r="AB56" i="23"/>
  <c r="AA56" i="23" s="1"/>
  <c r="AC56" i="23" s="1"/>
  <c r="AB59" i="23"/>
  <c r="AA59" i="23" s="1"/>
  <c r="AC59" i="23" s="1"/>
  <c r="AB58" i="23"/>
  <c r="AA58" i="23" s="1"/>
  <c r="AB63" i="23"/>
  <c r="AA63" i="23" s="1"/>
  <c r="Z25" i="24"/>
  <c r="AB29" i="24"/>
  <c r="AA29" i="24" s="1"/>
  <c r="Z38" i="24"/>
  <c r="Y38" i="24"/>
  <c r="AC38" i="24" s="1"/>
  <c r="Y45" i="24"/>
  <c r="AC45" i="24" s="1"/>
  <c r="Z45" i="24"/>
  <c r="Z52" i="24"/>
  <c r="Y52" i="24"/>
  <c r="AC52" i="24" s="1"/>
  <c r="AC65" i="24"/>
  <c r="Z18" i="24"/>
  <c r="Y18" i="24"/>
  <c r="AC18" i="24" s="1"/>
  <c r="Z41" i="24"/>
  <c r="Y41" i="24"/>
  <c r="AC41" i="24" s="1"/>
  <c r="Z57" i="24"/>
  <c r="Y57" i="24"/>
  <c r="AC57" i="24" s="1"/>
  <c r="Z32" i="24"/>
  <c r="Y32" i="24"/>
  <c r="AC32" i="24" s="1"/>
  <c r="Z35" i="24"/>
  <c r="Y35" i="24"/>
  <c r="AC35" i="24" s="1"/>
  <c r="Z66" i="24"/>
  <c r="Y66" i="24"/>
  <c r="AC66" i="24" s="1"/>
  <c r="X23" i="24"/>
  <c r="X22" i="24"/>
  <c r="X26" i="24"/>
  <c r="AB27" i="24"/>
  <c r="AA27" i="24" s="1"/>
  <c r="X33" i="24"/>
  <c r="X36" i="24"/>
  <c r="AB46" i="24"/>
  <c r="AA46" i="24" s="1"/>
  <c r="Z48" i="24"/>
  <c r="X50" i="24"/>
  <c r="I52" i="24"/>
  <c r="X53" i="24"/>
  <c r="Z62" i="24"/>
  <c r="Z65" i="24"/>
  <c r="X67" i="24"/>
  <c r="AB44" i="24"/>
  <c r="AA44" i="24" s="1"/>
  <c r="AC44" i="24" s="1"/>
  <c r="AB47" i="24"/>
  <c r="AA47" i="24" s="1"/>
  <c r="AC47" i="24" s="1"/>
  <c r="X51" i="24"/>
  <c r="X54" i="24"/>
  <c r="AB61" i="24"/>
  <c r="AA61" i="24" s="1"/>
  <c r="X68" i="24"/>
  <c r="Y55" i="24"/>
  <c r="AC55" i="24" s="1"/>
  <c r="I58" i="24"/>
  <c r="Y58" i="24"/>
  <c r="AC58" i="24" s="1"/>
  <c r="AB63" i="24"/>
  <c r="AA63" i="24" s="1"/>
  <c r="AB66" i="24"/>
  <c r="AA66" i="24" s="1"/>
  <c r="Y69" i="24"/>
  <c r="AC69" i="24" s="1"/>
  <c r="AB33" i="24"/>
  <c r="AA33" i="24" s="1"/>
  <c r="AB36" i="24"/>
  <c r="AA36" i="24" s="1"/>
  <c r="Y39" i="24"/>
  <c r="AC39" i="24" s="1"/>
  <c r="Y42" i="24"/>
  <c r="AC42" i="24" s="1"/>
  <c r="X43" i="24"/>
  <c r="X46" i="24"/>
  <c r="AB50" i="24"/>
  <c r="AA50" i="24" s="1"/>
  <c r="AB53" i="24"/>
  <c r="AA53" i="24" s="1"/>
  <c r="Y56" i="24"/>
  <c r="AC56" i="24" s="1"/>
  <c r="X60" i="24"/>
  <c r="AB67" i="24"/>
  <c r="AA67" i="24" s="1"/>
  <c r="Y16" i="22"/>
  <c r="Z16" i="22"/>
  <c r="AC18" i="22"/>
  <c r="AC52" i="22"/>
  <c r="Z27" i="22"/>
  <c r="Y27" i="22"/>
  <c r="Z30" i="22"/>
  <c r="Y30" i="22"/>
  <c r="AC31" i="22"/>
  <c r="Z44" i="22"/>
  <c r="Y44" i="22"/>
  <c r="Z47" i="22"/>
  <c r="Y47" i="22"/>
  <c r="AC15" i="22"/>
  <c r="Z57" i="22"/>
  <c r="Y57" i="22"/>
  <c r="AC57" i="22" s="1"/>
  <c r="Y13" i="22"/>
  <c r="Z13" i="22"/>
  <c r="Z28" i="22"/>
  <c r="Y28" i="22"/>
  <c r="AC49" i="22"/>
  <c r="Z61" i="22"/>
  <c r="Y61" i="22"/>
  <c r="AC62" i="22"/>
  <c r="Y48" i="22"/>
  <c r="Z48" i="22"/>
  <c r="Z64" i="22"/>
  <c r="Y64" i="22"/>
  <c r="AC64" i="22" s="1"/>
  <c r="Y45" i="22"/>
  <c r="Z45" i="22"/>
  <c r="AB13" i="22"/>
  <c r="AA13" i="22" s="1"/>
  <c r="Z15" i="22"/>
  <c r="Z18" i="22"/>
  <c r="Y19" i="22"/>
  <c r="X20" i="22"/>
  <c r="I22" i="22"/>
  <c r="X22" i="22" s="1"/>
  <c r="X23" i="22"/>
  <c r="AB27" i="22"/>
  <c r="AA27" i="22" s="1"/>
  <c r="AB30" i="22"/>
  <c r="AA30" i="22" s="1"/>
  <c r="Y33" i="22"/>
  <c r="AC33" i="22" s="1"/>
  <c r="Y36" i="22"/>
  <c r="X37" i="22"/>
  <c r="X40" i="22"/>
  <c r="AB44" i="22"/>
  <c r="AA44" i="22" s="1"/>
  <c r="AB47" i="22"/>
  <c r="AA47" i="22" s="1"/>
  <c r="Y50" i="22"/>
  <c r="AC50" i="22" s="1"/>
  <c r="X51" i="22"/>
  <c r="Y53" i="22"/>
  <c r="X54" i="22"/>
  <c r="AB61" i="22"/>
  <c r="AA61" i="22" s="1"/>
  <c r="AB64" i="22"/>
  <c r="AA64" i="22" s="1"/>
  <c r="Y67" i="22"/>
  <c r="AC67" i="22" s="1"/>
  <c r="X68" i="22"/>
  <c r="X10" i="22"/>
  <c r="AB17" i="22"/>
  <c r="AA17" i="22" s="1"/>
  <c r="X21" i="22"/>
  <c r="X24" i="22"/>
  <c r="X38" i="22"/>
  <c r="X41" i="22"/>
  <c r="AB45" i="22"/>
  <c r="AA45" i="22" s="1"/>
  <c r="AB48" i="22"/>
  <c r="AA48" i="22" s="1"/>
  <c r="X55" i="22"/>
  <c r="X58" i="22"/>
  <c r="AB65" i="22"/>
  <c r="AA65" i="22" s="1"/>
  <c r="AC65" i="22" s="1"/>
  <c r="X69" i="22"/>
  <c r="X56" i="22"/>
  <c r="X59" i="22"/>
  <c r="X25" i="22"/>
  <c r="X39" i="22"/>
  <c r="X42" i="22"/>
  <c r="X12" i="22"/>
  <c r="AB19" i="22"/>
  <c r="AA19" i="22" s="1"/>
  <c r="X26" i="22"/>
  <c r="X29" i="22"/>
  <c r="AB36" i="22"/>
  <c r="AA36" i="22" s="1"/>
  <c r="X43" i="22"/>
  <c r="X46" i="22"/>
  <c r="AB50" i="22"/>
  <c r="AA50" i="22" s="1"/>
  <c r="AB53" i="22"/>
  <c r="AA53" i="22" s="1"/>
  <c r="X60" i="22"/>
  <c r="X11" i="22"/>
  <c r="AB40" i="22"/>
  <c r="AA40" i="22" s="1"/>
  <c r="AB58" i="22"/>
  <c r="AA58" i="22" s="1"/>
  <c r="AB69" i="21"/>
  <c r="AA69" i="21" s="1"/>
  <c r="T69" i="21"/>
  <c r="Q69" i="21"/>
  <c r="X68" i="21"/>
  <c r="Z68" i="21" s="1"/>
  <c r="T68" i="21"/>
  <c r="Q68" i="21"/>
  <c r="X69" i="21" s="1"/>
  <c r="T67" i="21"/>
  <c r="Q67" i="21"/>
  <c r="AB68" i="21" s="1"/>
  <c r="AA68" i="21" s="1"/>
  <c r="Z66" i="21"/>
  <c r="X66" i="21"/>
  <c r="Y66" i="21" s="1"/>
  <c r="T66" i="21"/>
  <c r="Q66" i="21"/>
  <c r="AB67" i="21" s="1"/>
  <c r="AA67" i="21" s="1"/>
  <c r="X65" i="21"/>
  <c r="Y65" i="21" s="1"/>
  <c r="T65" i="21"/>
  <c r="Q65" i="21"/>
  <c r="AB66" i="21" s="1"/>
  <c r="AA66" i="21" s="1"/>
  <c r="AB64" i="21"/>
  <c r="AA64" i="21" s="1"/>
  <c r="Z64" i="21"/>
  <c r="Y64" i="21"/>
  <c r="X64" i="21"/>
  <c r="T64" i="21"/>
  <c r="Q64" i="21"/>
  <c r="AB65" i="21" s="1"/>
  <c r="AA65" i="21" s="1"/>
  <c r="I64" i="21"/>
  <c r="H64" i="21"/>
  <c r="Z63" i="21"/>
  <c r="X63" i="21"/>
  <c r="Y63" i="21" s="1"/>
  <c r="T63" i="21"/>
  <c r="Q63" i="21"/>
  <c r="X62" i="21"/>
  <c r="Y62" i="21" s="1"/>
  <c r="T62" i="21"/>
  <c r="Q62" i="21"/>
  <c r="AB63" i="21" s="1"/>
  <c r="AA63" i="21" s="1"/>
  <c r="AB61" i="21"/>
  <c r="AA61" i="21" s="1"/>
  <c r="Z61" i="21"/>
  <c r="Y61" i="21"/>
  <c r="X61" i="21"/>
  <c r="T61" i="21"/>
  <c r="Q61" i="21"/>
  <c r="AB62" i="21" s="1"/>
  <c r="AA62" i="21" s="1"/>
  <c r="T60" i="21"/>
  <c r="Q60" i="21"/>
  <c r="T59" i="21"/>
  <c r="Q59" i="21"/>
  <c r="AB59" i="21" s="1"/>
  <c r="AA59" i="21" s="1"/>
  <c r="AB58" i="21"/>
  <c r="AA58" i="21" s="1"/>
  <c r="T58" i="21"/>
  <c r="Q58" i="21"/>
  <c r="X59" i="21" s="1"/>
  <c r="I58" i="21"/>
  <c r="H58" i="21"/>
  <c r="T57" i="21"/>
  <c r="Q57" i="21"/>
  <c r="T56" i="21"/>
  <c r="Q56" i="21"/>
  <c r="AB56" i="21" s="1"/>
  <c r="AA56" i="21" s="1"/>
  <c r="AB55" i="21"/>
  <c r="AA55" i="21" s="1"/>
  <c r="T55" i="21"/>
  <c r="Q55" i="21"/>
  <c r="X54" i="21"/>
  <c r="Z54" i="21" s="1"/>
  <c r="T54" i="21"/>
  <c r="Q54" i="21"/>
  <c r="X55" i="21" s="1"/>
  <c r="T53" i="21"/>
  <c r="Q53" i="21"/>
  <c r="AB54" i="21" s="1"/>
  <c r="AA54" i="21" s="1"/>
  <c r="Z52" i="21"/>
  <c r="X52" i="21"/>
  <c r="Y52" i="21" s="1"/>
  <c r="T52" i="21"/>
  <c r="Q52" i="21"/>
  <c r="AB52" i="21" s="1"/>
  <c r="AA52" i="21" s="1"/>
  <c r="H52" i="21"/>
  <c r="X51" i="21"/>
  <c r="Z51" i="21" s="1"/>
  <c r="T51" i="21"/>
  <c r="Q51" i="21"/>
  <c r="T50" i="21"/>
  <c r="Q50" i="21"/>
  <c r="AB51" i="21" s="1"/>
  <c r="AA51" i="21" s="1"/>
  <c r="Z49" i="21"/>
  <c r="X49" i="21"/>
  <c r="Y49" i="21" s="1"/>
  <c r="AC49" i="21" s="1"/>
  <c r="T49" i="21"/>
  <c r="Q49" i="21"/>
  <c r="X50" i="21" s="1"/>
  <c r="X48" i="21"/>
  <c r="Y48" i="21" s="1"/>
  <c r="T48" i="21"/>
  <c r="Q48" i="21"/>
  <c r="AB49" i="21" s="1"/>
  <c r="AA49" i="21" s="1"/>
  <c r="AB47" i="21"/>
  <c r="AA47" i="21" s="1"/>
  <c r="Z47" i="21"/>
  <c r="Y47" i="21"/>
  <c r="AC47" i="21" s="1"/>
  <c r="X47" i="21"/>
  <c r="T47" i="21"/>
  <c r="Q47" i="21"/>
  <c r="AB48" i="21" s="1"/>
  <c r="AA48" i="21" s="1"/>
  <c r="AB46" i="21"/>
  <c r="AA46" i="21"/>
  <c r="Z46" i="21"/>
  <c r="X46" i="21"/>
  <c r="Y46" i="21" s="1"/>
  <c r="AC46" i="21" s="1"/>
  <c r="T46" i="21"/>
  <c r="Q46" i="21"/>
  <c r="H46" i="21"/>
  <c r="I46" i="21" s="1"/>
  <c r="X45" i="21"/>
  <c r="Y45" i="21" s="1"/>
  <c r="T45" i="21"/>
  <c r="Q45" i="21"/>
  <c r="AB44" i="21"/>
  <c r="AA44" i="21" s="1"/>
  <c r="Z44" i="21"/>
  <c r="Y44" i="21"/>
  <c r="AC44" i="21" s="1"/>
  <c r="X44" i="21"/>
  <c r="T44" i="21"/>
  <c r="Q44" i="21"/>
  <c r="AB45" i="21" s="1"/>
  <c r="AA45" i="21" s="1"/>
  <c r="T43" i="21"/>
  <c r="Q43" i="21"/>
  <c r="T42" i="21"/>
  <c r="Q42" i="21"/>
  <c r="AB42" i="21" s="1"/>
  <c r="AA42" i="21" s="1"/>
  <c r="AB41" i="21"/>
  <c r="AA41" i="21" s="1"/>
  <c r="T41" i="21"/>
  <c r="Q41" i="21"/>
  <c r="X40" i="21"/>
  <c r="Z40" i="21" s="1"/>
  <c r="T40" i="21"/>
  <c r="Q40" i="21"/>
  <c r="AB40" i="21" s="1"/>
  <c r="AA40" i="21" s="1"/>
  <c r="H40" i="21"/>
  <c r="T39" i="21"/>
  <c r="Q39" i="21"/>
  <c r="AB39" i="21" s="1"/>
  <c r="AA39" i="21" s="1"/>
  <c r="AB38" i="21"/>
  <c r="AA38" i="21" s="1"/>
  <c r="T38" i="21"/>
  <c r="Q38" i="21"/>
  <c r="X39" i="21" s="1"/>
  <c r="X37" i="21"/>
  <c r="Z37" i="21" s="1"/>
  <c r="T37" i="21"/>
  <c r="Q37" i="21"/>
  <c r="X38" i="21" s="1"/>
  <c r="T36" i="21"/>
  <c r="Q36" i="21"/>
  <c r="AB37" i="21" s="1"/>
  <c r="AA37" i="21" s="1"/>
  <c r="Z35" i="21"/>
  <c r="X35" i="21"/>
  <c r="Y35" i="21" s="1"/>
  <c r="T35" i="21"/>
  <c r="Q35" i="21"/>
  <c r="X34" i="21"/>
  <c r="Y34" i="21" s="1"/>
  <c r="T34" i="21"/>
  <c r="Q34" i="21"/>
  <c r="AB35" i="21" s="1"/>
  <c r="AA35" i="21" s="1"/>
  <c r="H34" i="21"/>
  <c r="I34" i="21" s="1"/>
  <c r="T33" i="21"/>
  <c r="Q33" i="21"/>
  <c r="AB33" i="21" s="1"/>
  <c r="AA33" i="21" s="1"/>
  <c r="X32" i="21"/>
  <c r="Y32" i="21" s="1"/>
  <c r="T32" i="21"/>
  <c r="Q32" i="21"/>
  <c r="X33" i="21" s="1"/>
  <c r="X31" i="21"/>
  <c r="Y31" i="21" s="1"/>
  <c r="T31" i="21"/>
  <c r="Q31" i="21"/>
  <c r="AB32" i="21" s="1"/>
  <c r="AA32" i="21" s="1"/>
  <c r="AB30" i="21"/>
  <c r="AA30" i="21" s="1"/>
  <c r="X30" i="21"/>
  <c r="Y30" i="21" s="1"/>
  <c r="T30" i="21"/>
  <c r="Q30" i="21"/>
  <c r="AB31" i="21" s="1"/>
  <c r="AA31" i="21" s="1"/>
  <c r="T29" i="21"/>
  <c r="Q29" i="21"/>
  <c r="T28" i="21"/>
  <c r="Q28" i="21"/>
  <c r="H28" i="21"/>
  <c r="I28" i="21" s="1"/>
  <c r="AB27" i="21"/>
  <c r="AA27" i="21" s="1"/>
  <c r="X27" i="21"/>
  <c r="Y27" i="21" s="1"/>
  <c r="T27" i="21"/>
  <c r="Q27" i="21"/>
  <c r="T26" i="21"/>
  <c r="Q26" i="21"/>
  <c r="T25" i="21"/>
  <c r="Q25" i="21"/>
  <c r="AB25" i="21" s="1"/>
  <c r="AA25" i="21" s="1"/>
  <c r="AB24" i="21"/>
  <c r="AA24" i="21" s="1"/>
  <c r="T24" i="21"/>
  <c r="Q24" i="21"/>
  <c r="T23" i="21"/>
  <c r="Q23" i="21"/>
  <c r="X24" i="21" s="1"/>
  <c r="T22" i="21"/>
  <c r="Q22" i="21"/>
  <c r="AB23" i="21" s="1"/>
  <c r="AA23" i="21" s="1"/>
  <c r="H22" i="21"/>
  <c r="I22" i="21" s="1"/>
  <c r="AB21" i="21"/>
  <c r="AA21" i="21" s="1"/>
  <c r="T21" i="21"/>
  <c r="Q21" i="21"/>
  <c r="T20" i="21"/>
  <c r="Q20" i="21"/>
  <c r="X21" i="21" s="1"/>
  <c r="T19" i="21"/>
  <c r="Q19" i="21"/>
  <c r="AB20" i="21" s="1"/>
  <c r="AA20" i="21" s="1"/>
  <c r="T18" i="21"/>
  <c r="Q18" i="21"/>
  <c r="T17" i="21"/>
  <c r="Q17" i="21"/>
  <c r="T16" i="21"/>
  <c r="Q16" i="21"/>
  <c r="H16" i="21"/>
  <c r="I16" i="21" s="1"/>
  <c r="X15" i="21"/>
  <c r="Y15" i="21" s="1"/>
  <c r="T15" i="21"/>
  <c r="Q15" i="21"/>
  <c r="T14" i="21"/>
  <c r="Q14" i="21"/>
  <c r="AB15" i="21" s="1"/>
  <c r="AA15" i="21" s="1"/>
  <c r="T13" i="21"/>
  <c r="Q13" i="21"/>
  <c r="AB14" i="21" s="1"/>
  <c r="AA14" i="21" s="1"/>
  <c r="T12" i="21"/>
  <c r="Q12" i="21"/>
  <c r="T11" i="21"/>
  <c r="Q11" i="21"/>
  <c r="T10" i="21"/>
  <c r="Q10" i="21"/>
  <c r="H10" i="21"/>
  <c r="I10" i="21" s="1"/>
  <c r="K23" i="21"/>
  <c r="K54" i="21"/>
  <c r="K38" i="21"/>
  <c r="K47" i="21"/>
  <c r="K19" i="21"/>
  <c r="K60" i="21"/>
  <c r="K59" i="21"/>
  <c r="K15" i="21"/>
  <c r="K67" i="21"/>
  <c r="K11" i="21"/>
  <c r="K57" i="21"/>
  <c r="K49" i="21"/>
  <c r="K62" i="21"/>
  <c r="K51" i="21"/>
  <c r="K37" i="21"/>
  <c r="K13" i="21"/>
  <c r="K55" i="21"/>
  <c r="K33" i="21"/>
  <c r="K45" i="21"/>
  <c r="K29" i="21"/>
  <c r="K25" i="21"/>
  <c r="K39" i="21"/>
  <c r="K41" i="21"/>
  <c r="K56" i="21"/>
  <c r="K66" i="21"/>
  <c r="K53" i="21"/>
  <c r="K14" i="21"/>
  <c r="K12" i="21"/>
  <c r="K36" i="21"/>
  <c r="K30" i="21"/>
  <c r="K43" i="21"/>
  <c r="K21" i="21"/>
  <c r="K68" i="21"/>
  <c r="K61" i="21"/>
  <c r="K35" i="21"/>
  <c r="K63" i="21"/>
  <c r="K65" i="21"/>
  <c r="K18" i="21"/>
  <c r="K27" i="21"/>
  <c r="K24" i="21"/>
  <c r="K32" i="21"/>
  <c r="K50" i="21"/>
  <c r="K42" i="21"/>
  <c r="K17" i="21"/>
  <c r="K69" i="21"/>
  <c r="K48" i="21"/>
  <c r="K20" i="21"/>
  <c r="K26" i="21"/>
  <c r="K44" i="21"/>
  <c r="K31" i="21"/>
  <c r="X10" i="21" l="1"/>
  <c r="Y10" i="21" s="1"/>
  <c r="Z17" i="30"/>
  <c r="Y12" i="30"/>
  <c r="AC12" i="30" s="1"/>
  <c r="Z11" i="29"/>
  <c r="Y11" i="29"/>
  <c r="Y10" i="29"/>
  <c r="AC39" i="26"/>
  <c r="AC38" i="26"/>
  <c r="AC30" i="31"/>
  <c r="AC12" i="31"/>
  <c r="Y11" i="26"/>
  <c r="Z16" i="25"/>
  <c r="AC13" i="25"/>
  <c r="Y10" i="24"/>
  <c r="Y11" i="24"/>
  <c r="Y17" i="32"/>
  <c r="AC17" i="32" s="1"/>
  <c r="Y16" i="32"/>
  <c r="AC18" i="32"/>
  <c r="AC23" i="32"/>
  <c r="AC35" i="31"/>
  <c r="Y23" i="30"/>
  <c r="AC23" i="30" s="1"/>
  <c r="Z17" i="27"/>
  <c r="AC19" i="25"/>
  <c r="AC38" i="25"/>
  <c r="Y29" i="25"/>
  <c r="AC29" i="25" s="1"/>
  <c r="Z29" i="25"/>
  <c r="AC20" i="24"/>
  <c r="AC37" i="23"/>
  <c r="AC36" i="23"/>
  <c r="AC29" i="23"/>
  <c r="Y23" i="23"/>
  <c r="AC23" i="23" s="1"/>
  <c r="Y16" i="23"/>
  <c r="AC36" i="22"/>
  <c r="AC27" i="22"/>
  <c r="AC17" i="22"/>
  <c r="AC27" i="21"/>
  <c r="X16" i="21"/>
  <c r="Y16" i="21" s="1"/>
  <c r="Z30" i="21"/>
  <c r="Z32" i="21"/>
  <c r="AC35" i="21"/>
  <c r="Z27" i="21"/>
  <c r="X14" i="21"/>
  <c r="Z14" i="21" s="1"/>
  <c r="Z39" i="32"/>
  <c r="Y39" i="32"/>
  <c r="AC39" i="32" s="1"/>
  <c r="AC40" i="32"/>
  <c r="Z21" i="32"/>
  <c r="Y21" i="32"/>
  <c r="AC21" i="32" s="1"/>
  <c r="Z41" i="32"/>
  <c r="Y41" i="32"/>
  <c r="AC41" i="32" s="1"/>
  <c r="Z28" i="32"/>
  <c r="Y28" i="32"/>
  <c r="AC20" i="32"/>
  <c r="Y22" i="32"/>
  <c r="Z22" i="32"/>
  <c r="Z25" i="32"/>
  <c r="Y25" i="32"/>
  <c r="AC25" i="32" s="1"/>
  <c r="Z58" i="32"/>
  <c r="Y58" i="32"/>
  <c r="AC58" i="32" s="1"/>
  <c r="Z38" i="32"/>
  <c r="Y38" i="32"/>
  <c r="AC38" i="32" s="1"/>
  <c r="AC65" i="32"/>
  <c r="Z29" i="32"/>
  <c r="Y29" i="32"/>
  <c r="AC29" i="32" s="1"/>
  <c r="Z55" i="32"/>
  <c r="Y55" i="32"/>
  <c r="AC55" i="32" s="1"/>
  <c r="AC37" i="32"/>
  <c r="Z42" i="32"/>
  <c r="Y42" i="32"/>
  <c r="AC42" i="32" s="1"/>
  <c r="Z59" i="32"/>
  <c r="Y59" i="32"/>
  <c r="AC59" i="32" s="1"/>
  <c r="Z11" i="32"/>
  <c r="Y11" i="32"/>
  <c r="AC11" i="32" s="1"/>
  <c r="AC54" i="32"/>
  <c r="Z10" i="32"/>
  <c r="Y10" i="32"/>
  <c r="Z56" i="32"/>
  <c r="Y56" i="32"/>
  <c r="AC56" i="32" s="1"/>
  <c r="Z69" i="32"/>
  <c r="Y69" i="32"/>
  <c r="AC69" i="32" s="1"/>
  <c r="Z24" i="32"/>
  <c r="Y24" i="32"/>
  <c r="AC24" i="32" s="1"/>
  <c r="AC62" i="32"/>
  <c r="Z10" i="31"/>
  <c r="X11" i="31" s="1"/>
  <c r="Z11" i="31" s="1"/>
  <c r="Y10" i="31"/>
  <c r="AC66" i="31"/>
  <c r="Z46" i="31"/>
  <c r="Y46" i="31"/>
  <c r="AC46" i="31" s="1"/>
  <c r="Z55" i="31"/>
  <c r="Y55" i="31"/>
  <c r="AC55" i="31" s="1"/>
  <c r="Z56" i="31"/>
  <c r="Y56" i="31"/>
  <c r="AC56" i="31" s="1"/>
  <c r="Y22" i="31"/>
  <c r="Z22" i="31"/>
  <c r="X23" i="31" s="1"/>
  <c r="Z29" i="31"/>
  <c r="Y29" i="31"/>
  <c r="Z42" i="31"/>
  <c r="Y42" i="31"/>
  <c r="AC42" i="31" s="1"/>
  <c r="AC15" i="31"/>
  <c r="AC32" i="31"/>
  <c r="Z28" i="31"/>
  <c r="Y28" i="31"/>
  <c r="Z25" i="31"/>
  <c r="Y25" i="31"/>
  <c r="AC25" i="31" s="1"/>
  <c r="Y48" i="31"/>
  <c r="AC48" i="31" s="1"/>
  <c r="Z48" i="31"/>
  <c r="Y14" i="31"/>
  <c r="AC14" i="31" s="1"/>
  <c r="Z14" i="31"/>
  <c r="Y34" i="31"/>
  <c r="AC34" i="31" s="1"/>
  <c r="Z34" i="31"/>
  <c r="Z38" i="31"/>
  <c r="Y38" i="31"/>
  <c r="AC38" i="31" s="1"/>
  <c r="Z39" i="31"/>
  <c r="Y39" i="31"/>
  <c r="AC39" i="31" s="1"/>
  <c r="Z41" i="31"/>
  <c r="Y41" i="31"/>
  <c r="AC41" i="31" s="1"/>
  <c r="Y31" i="31"/>
  <c r="AC31" i="31" s="1"/>
  <c r="Z31" i="31"/>
  <c r="Z59" i="31"/>
  <c r="Y59" i="31"/>
  <c r="AC59" i="31" s="1"/>
  <c r="Z58" i="31"/>
  <c r="Y58" i="31"/>
  <c r="AC58" i="31" s="1"/>
  <c r="AC18" i="31"/>
  <c r="AC49" i="31"/>
  <c r="AC52" i="31"/>
  <c r="Z44" i="30"/>
  <c r="Y44" i="30"/>
  <c r="AC44" i="30" s="1"/>
  <c r="Y14" i="30"/>
  <c r="AC14" i="30" s="1"/>
  <c r="Z14" i="30"/>
  <c r="Z58" i="30"/>
  <c r="Y58" i="30"/>
  <c r="AC58" i="30" s="1"/>
  <c r="Z53" i="29"/>
  <c r="Y53" i="29"/>
  <c r="AC53" i="29" s="1"/>
  <c r="Z25" i="30"/>
  <c r="Y25" i="30"/>
  <c r="AC25" i="30" s="1"/>
  <c r="Z60" i="30"/>
  <c r="Y60" i="30"/>
  <c r="AC60" i="30" s="1"/>
  <c r="Z29" i="29"/>
  <c r="Y29" i="29"/>
  <c r="AC29" i="29" s="1"/>
  <c r="Z28" i="29"/>
  <c r="Y28" i="29"/>
  <c r="Z68" i="29"/>
  <c r="Y68" i="29"/>
  <c r="AC68" i="29" s="1"/>
  <c r="Z57" i="29"/>
  <c r="Y57" i="29"/>
  <c r="AC57" i="29" s="1"/>
  <c r="Z56" i="29"/>
  <c r="Y56" i="29"/>
  <c r="AC56" i="29" s="1"/>
  <c r="Z16" i="30"/>
  <c r="Y16" i="30"/>
  <c r="Y36" i="29"/>
  <c r="AC36" i="29" s="1"/>
  <c r="Z36" i="29"/>
  <c r="Y43" i="29"/>
  <c r="AC43" i="29" s="1"/>
  <c r="Z43" i="29"/>
  <c r="Y10" i="30"/>
  <c r="Z10" i="30"/>
  <c r="Z56" i="30"/>
  <c r="Y56" i="30"/>
  <c r="AC56" i="30" s="1"/>
  <c r="AC23" i="29"/>
  <c r="Z15" i="30"/>
  <c r="Y15" i="30"/>
  <c r="AC15" i="30" s="1"/>
  <c r="Z59" i="30"/>
  <c r="Y59" i="30"/>
  <c r="AC59" i="30" s="1"/>
  <c r="Z39" i="30"/>
  <c r="Y39" i="30"/>
  <c r="AC39" i="30" s="1"/>
  <c r="Z24" i="30"/>
  <c r="Y24" i="30"/>
  <c r="AC24" i="30" s="1"/>
  <c r="Z17" i="29"/>
  <c r="Y17" i="29"/>
  <c r="AC17" i="29" s="1"/>
  <c r="Z30" i="29"/>
  <c r="Y30" i="29"/>
  <c r="AC30" i="29" s="1"/>
  <c r="Z43" i="30"/>
  <c r="Y43" i="30"/>
  <c r="AC43" i="30" s="1"/>
  <c r="Y34" i="30"/>
  <c r="AC34" i="30" s="1"/>
  <c r="Z34" i="30"/>
  <c r="Z55" i="30"/>
  <c r="Y55" i="30"/>
  <c r="AC55" i="30" s="1"/>
  <c r="Z21" i="30"/>
  <c r="Y21" i="30"/>
  <c r="AC21" i="30" s="1"/>
  <c r="Y52" i="29"/>
  <c r="AC52" i="29" s="1"/>
  <c r="Z52" i="29"/>
  <c r="Z64" i="30"/>
  <c r="Y64" i="30"/>
  <c r="AC64" i="30" s="1"/>
  <c r="Y22" i="29"/>
  <c r="Z22" i="29"/>
  <c r="Z11" i="30"/>
  <c r="Y11" i="30"/>
  <c r="AC62" i="30"/>
  <c r="AC20" i="29"/>
  <c r="Z30" i="30"/>
  <c r="Y30" i="30"/>
  <c r="AC30" i="30" s="1"/>
  <c r="Y42" i="29"/>
  <c r="AC42" i="29" s="1"/>
  <c r="Z42" i="29"/>
  <c r="Y49" i="29"/>
  <c r="AC49" i="29" s="1"/>
  <c r="Z49" i="29"/>
  <c r="Z48" i="29"/>
  <c r="Y48" i="29"/>
  <c r="AC48" i="29" s="1"/>
  <c r="Y19" i="29"/>
  <c r="AC19" i="29" s="1"/>
  <c r="Z19" i="29"/>
  <c r="Y12" i="29"/>
  <c r="AC12" i="29" s="1"/>
  <c r="Z12" i="29"/>
  <c r="Z26" i="29"/>
  <c r="Y26" i="29"/>
  <c r="AC26" i="29" s="1"/>
  <c r="AC69" i="29"/>
  <c r="Z61" i="29"/>
  <c r="Y61" i="29"/>
  <c r="AC61" i="29" s="1"/>
  <c r="Z16" i="29"/>
  <c r="Y16" i="29"/>
  <c r="Z61" i="30"/>
  <c r="Y61" i="30"/>
  <c r="AC61" i="30" s="1"/>
  <c r="Z47" i="30"/>
  <c r="Y47" i="30"/>
  <c r="AC47" i="30" s="1"/>
  <c r="Z41" i="30"/>
  <c r="Y41" i="30"/>
  <c r="AC41" i="30" s="1"/>
  <c r="Y67" i="29"/>
  <c r="AC67" i="29" s="1"/>
  <c r="Z67" i="29"/>
  <c r="Z28" i="30"/>
  <c r="Y28" i="30"/>
  <c r="AC40" i="30"/>
  <c r="AC45" i="30"/>
  <c r="Z13" i="29"/>
  <c r="Y13" i="29"/>
  <c r="AC13" i="29" s="1"/>
  <c r="Z27" i="29"/>
  <c r="Y27" i="29"/>
  <c r="AC27" i="29" s="1"/>
  <c r="Z69" i="30"/>
  <c r="Y69" i="30"/>
  <c r="AC69" i="30" s="1"/>
  <c r="Z38" i="30"/>
  <c r="Y38" i="30"/>
  <c r="AC38" i="30" s="1"/>
  <c r="Z29" i="30"/>
  <c r="Y29" i="30"/>
  <c r="AC29" i="30" s="1"/>
  <c r="Z42" i="30"/>
  <c r="Y42" i="30"/>
  <c r="AC42" i="30" s="1"/>
  <c r="AC60" i="29"/>
  <c r="Z10" i="28"/>
  <c r="Y10" i="28"/>
  <c r="Z54" i="28"/>
  <c r="Y54" i="28"/>
  <c r="AC54" i="28" s="1"/>
  <c r="AC19" i="28"/>
  <c r="Z58" i="28"/>
  <c r="Y58" i="28"/>
  <c r="AC58" i="28" s="1"/>
  <c r="AC66" i="28"/>
  <c r="AC18" i="28"/>
  <c r="AC15" i="28"/>
  <c r="AC35" i="28"/>
  <c r="Z69" i="28"/>
  <c r="Y69" i="28"/>
  <c r="AC69" i="28" s="1"/>
  <c r="Z56" i="28"/>
  <c r="Y56" i="28"/>
  <c r="AC56" i="28" s="1"/>
  <c r="Z28" i="28"/>
  <c r="Y28" i="28"/>
  <c r="Z37" i="28"/>
  <c r="Y37" i="28"/>
  <c r="AC37" i="28" s="1"/>
  <c r="Z53" i="28"/>
  <c r="Y53" i="28"/>
  <c r="AC53" i="28" s="1"/>
  <c r="Z22" i="28"/>
  <c r="Y22" i="28"/>
  <c r="AC36" i="28"/>
  <c r="Z25" i="28"/>
  <c r="Y25" i="28"/>
  <c r="AC25" i="28" s="1"/>
  <c r="Z23" i="28"/>
  <c r="Y23" i="28"/>
  <c r="AC23" i="28" s="1"/>
  <c r="AC63" i="28"/>
  <c r="AC32" i="28"/>
  <c r="Z20" i="28"/>
  <c r="Y20" i="28"/>
  <c r="AC20" i="28" s="1"/>
  <c r="Z51" i="28"/>
  <c r="Y51" i="28"/>
  <c r="AC51" i="28" s="1"/>
  <c r="Z42" i="28"/>
  <c r="Y42" i="28"/>
  <c r="AC42" i="28" s="1"/>
  <c r="Z67" i="28"/>
  <c r="Y67" i="28"/>
  <c r="AC67" i="28" s="1"/>
  <c r="AC50" i="28"/>
  <c r="AC49" i="28"/>
  <c r="Z39" i="28"/>
  <c r="Y39" i="28"/>
  <c r="AC39" i="28" s="1"/>
  <c r="Z11" i="28"/>
  <c r="Y11" i="28"/>
  <c r="Z68" i="28"/>
  <c r="Y68" i="28"/>
  <c r="AC68" i="28" s="1"/>
  <c r="AC52" i="28"/>
  <c r="Z10" i="26"/>
  <c r="Y10" i="26"/>
  <c r="Y22" i="27"/>
  <c r="Z22" i="27"/>
  <c r="Z36" i="27"/>
  <c r="Y36" i="27"/>
  <c r="AC36" i="27" s="1"/>
  <c r="AC66" i="27"/>
  <c r="Y41" i="26"/>
  <c r="AC41" i="26" s="1"/>
  <c r="Z41" i="26"/>
  <c r="Y42" i="27"/>
  <c r="AC42" i="27" s="1"/>
  <c r="Z42" i="27"/>
  <c r="Y64" i="26"/>
  <c r="AC64" i="26" s="1"/>
  <c r="Z64" i="26"/>
  <c r="Z16" i="27"/>
  <c r="Y16" i="27"/>
  <c r="AC50" i="26"/>
  <c r="AC49" i="27"/>
  <c r="Y18" i="27"/>
  <c r="AC18" i="27" s="1"/>
  <c r="Z18" i="27"/>
  <c r="Z45" i="26"/>
  <c r="Y45" i="26"/>
  <c r="AC45" i="26" s="1"/>
  <c r="AC63" i="27"/>
  <c r="Y26" i="26"/>
  <c r="AC26" i="26" s="1"/>
  <c r="Z26" i="26"/>
  <c r="Z28" i="26"/>
  <c r="Y28" i="26"/>
  <c r="Z30" i="26"/>
  <c r="Y30" i="26"/>
  <c r="AC30" i="26" s="1"/>
  <c r="AC24" i="26"/>
  <c r="Y58" i="26"/>
  <c r="AC58" i="26" s="1"/>
  <c r="Z58" i="26"/>
  <c r="Z55" i="26"/>
  <c r="Y55" i="26"/>
  <c r="AC55" i="26" s="1"/>
  <c r="Z60" i="27"/>
  <c r="Y60" i="27"/>
  <c r="AC60" i="27" s="1"/>
  <c r="Z59" i="27"/>
  <c r="Y59" i="27"/>
  <c r="AC59" i="27" s="1"/>
  <c r="Z68" i="27"/>
  <c r="Y68" i="27"/>
  <c r="AC68" i="27" s="1"/>
  <c r="Z63" i="26"/>
  <c r="Y63" i="26"/>
  <c r="AC63" i="26" s="1"/>
  <c r="Y35" i="27"/>
  <c r="AC35" i="27" s="1"/>
  <c r="Z35" i="27"/>
  <c r="Y11" i="27"/>
  <c r="AC11" i="27" s="1"/>
  <c r="Z11" i="27"/>
  <c r="Y39" i="27"/>
  <c r="AC39" i="27" s="1"/>
  <c r="Z39" i="27"/>
  <c r="AC37" i="27"/>
  <c r="Z29" i="26"/>
  <c r="Y29" i="26"/>
  <c r="AC29" i="26" s="1"/>
  <c r="Z54" i="27"/>
  <c r="Y54" i="27"/>
  <c r="AC54" i="27" s="1"/>
  <c r="Z53" i="27"/>
  <c r="Y53" i="27"/>
  <c r="AC53" i="27" s="1"/>
  <c r="Y59" i="26"/>
  <c r="AC59" i="26" s="1"/>
  <c r="Z59" i="26"/>
  <c r="Z62" i="26"/>
  <c r="Y62" i="26"/>
  <c r="AC62" i="26" s="1"/>
  <c r="AC52" i="27"/>
  <c r="Z12" i="27"/>
  <c r="Y12" i="27"/>
  <c r="AC12" i="27" s="1"/>
  <c r="Y15" i="27"/>
  <c r="AC15" i="27" s="1"/>
  <c r="Z15" i="27"/>
  <c r="Z34" i="26"/>
  <c r="Y34" i="26"/>
  <c r="AC34" i="26" s="1"/>
  <c r="Y47" i="26"/>
  <c r="AC47" i="26" s="1"/>
  <c r="Z47" i="26"/>
  <c r="Z51" i="27"/>
  <c r="Y51" i="27"/>
  <c r="AC51" i="27" s="1"/>
  <c r="Y25" i="27"/>
  <c r="AC25" i="27" s="1"/>
  <c r="Z25" i="27"/>
  <c r="Y33" i="27"/>
  <c r="AC33" i="27" s="1"/>
  <c r="Z33" i="27"/>
  <c r="Z27" i="26"/>
  <c r="Y27" i="26"/>
  <c r="AC27" i="26" s="1"/>
  <c r="AC53" i="26"/>
  <c r="Z48" i="26"/>
  <c r="Y48" i="26"/>
  <c r="AC48" i="26" s="1"/>
  <c r="AC13" i="27"/>
  <c r="Z56" i="27"/>
  <c r="Y56" i="27"/>
  <c r="AC56" i="27" s="1"/>
  <c r="Z50" i="27"/>
  <c r="Y50" i="27"/>
  <c r="AC50" i="27" s="1"/>
  <c r="Z26" i="27"/>
  <c r="Y26" i="27"/>
  <c r="AC26" i="27" s="1"/>
  <c r="Z56" i="26"/>
  <c r="Y56" i="26"/>
  <c r="AC56" i="26" s="1"/>
  <c r="Z10" i="27"/>
  <c r="Y10" i="27"/>
  <c r="Z35" i="26"/>
  <c r="Y35" i="26"/>
  <c r="AC35" i="26" s="1"/>
  <c r="Y17" i="26"/>
  <c r="Z17" i="26"/>
  <c r="X18" i="26" s="1"/>
  <c r="Z18" i="26" s="1"/>
  <c r="AC68" i="26"/>
  <c r="Z57" i="27"/>
  <c r="Y57" i="27"/>
  <c r="AC57" i="27" s="1"/>
  <c r="Z43" i="27"/>
  <c r="Y43" i="27"/>
  <c r="AC43" i="27" s="1"/>
  <c r="Z67" i="27"/>
  <c r="Y67" i="27"/>
  <c r="AC67" i="27" s="1"/>
  <c r="Y69" i="26"/>
  <c r="AC69" i="26" s="1"/>
  <c r="Z69" i="26"/>
  <c r="Z23" i="27"/>
  <c r="Y23" i="27"/>
  <c r="AC23" i="27" s="1"/>
  <c r="Z65" i="26"/>
  <c r="Y65" i="26"/>
  <c r="AC65" i="26" s="1"/>
  <c r="Z19" i="27"/>
  <c r="Y19" i="27"/>
  <c r="AC19" i="27" s="1"/>
  <c r="Y28" i="27"/>
  <c r="Z28" i="27"/>
  <c r="Z32" i="26"/>
  <c r="Y32" i="26"/>
  <c r="AC32" i="26" s="1"/>
  <c r="Z29" i="27"/>
  <c r="Y29" i="27"/>
  <c r="AC29" i="27" s="1"/>
  <c r="Y32" i="27"/>
  <c r="AC32" i="27" s="1"/>
  <c r="Z32" i="27"/>
  <c r="AC30" i="27"/>
  <c r="Z13" i="26"/>
  <c r="Y13" i="26"/>
  <c r="AC13" i="26" s="1"/>
  <c r="Z43" i="26"/>
  <c r="Y43" i="26"/>
  <c r="AC43" i="26" s="1"/>
  <c r="Y52" i="26"/>
  <c r="AC52" i="26" s="1"/>
  <c r="Z52" i="26"/>
  <c r="Y40" i="26"/>
  <c r="AC40" i="26" s="1"/>
  <c r="Z40" i="26"/>
  <c r="Z16" i="26"/>
  <c r="Y16" i="26"/>
  <c r="AC15" i="26"/>
  <c r="Z41" i="25"/>
  <c r="Y41" i="25"/>
  <c r="AC41" i="25" s="1"/>
  <c r="Z54" i="25"/>
  <c r="Y54" i="25"/>
  <c r="AC54" i="25" s="1"/>
  <c r="Z37" i="25"/>
  <c r="Y37" i="25"/>
  <c r="AC37" i="25" s="1"/>
  <c r="Z59" i="25"/>
  <c r="Y59" i="25"/>
  <c r="AC59" i="25" s="1"/>
  <c r="AC35" i="25"/>
  <c r="AC30" i="25"/>
  <c r="Z56" i="25"/>
  <c r="Y56" i="25"/>
  <c r="AC56" i="25" s="1"/>
  <c r="Z69" i="25"/>
  <c r="Y69" i="25"/>
  <c r="AC69" i="25" s="1"/>
  <c r="Z51" i="25"/>
  <c r="Y51" i="25"/>
  <c r="AC51" i="25" s="1"/>
  <c r="AC27" i="25"/>
  <c r="Z39" i="25"/>
  <c r="Y39" i="25"/>
  <c r="AC39" i="25" s="1"/>
  <c r="Z42" i="25"/>
  <c r="Y42" i="25"/>
  <c r="AC42" i="25" s="1"/>
  <c r="Z10" i="25"/>
  <c r="X11" i="25" s="1"/>
  <c r="Z11" i="25" s="1"/>
  <c r="Y10" i="25"/>
  <c r="Z58" i="25"/>
  <c r="Y58" i="25"/>
  <c r="AC58" i="25" s="1"/>
  <c r="Z68" i="25"/>
  <c r="Y68" i="25"/>
  <c r="AC68" i="25" s="1"/>
  <c r="Z23" i="25"/>
  <c r="Y23" i="25"/>
  <c r="AC23" i="25" s="1"/>
  <c r="AC47" i="25"/>
  <c r="Z55" i="25"/>
  <c r="Y55" i="25"/>
  <c r="AC55" i="25" s="1"/>
  <c r="AC67" i="25"/>
  <c r="Z22" i="25"/>
  <c r="Y22" i="25"/>
  <c r="AC24" i="25"/>
  <c r="Z25" i="25"/>
  <c r="Y25" i="25"/>
  <c r="AC25" i="25" s="1"/>
  <c r="Z40" i="25"/>
  <c r="Y40" i="25"/>
  <c r="AC40" i="25" s="1"/>
  <c r="Z20" i="25"/>
  <c r="Y20" i="25"/>
  <c r="AC20" i="25" s="1"/>
  <c r="Z16" i="24"/>
  <c r="Y16" i="24"/>
  <c r="Z60" i="24"/>
  <c r="Y60" i="24"/>
  <c r="AC60" i="24" s="1"/>
  <c r="Z53" i="24"/>
  <c r="Y53" i="24"/>
  <c r="AC53" i="24" s="1"/>
  <c r="AC63" i="24"/>
  <c r="Y11" i="23"/>
  <c r="Z11" i="23"/>
  <c r="AC58" i="23"/>
  <c r="Y48" i="23"/>
  <c r="AC48" i="23" s="1"/>
  <c r="Z48" i="23"/>
  <c r="Y41" i="23"/>
  <c r="AC41" i="23" s="1"/>
  <c r="Z41" i="23"/>
  <c r="AC12" i="23"/>
  <c r="Z17" i="24"/>
  <c r="Y17" i="24"/>
  <c r="AC17" i="24" s="1"/>
  <c r="Z44" i="23"/>
  <c r="Y44" i="23"/>
  <c r="AC44" i="23" s="1"/>
  <c r="Z15" i="23"/>
  <c r="Y15" i="23"/>
  <c r="AC15" i="23" s="1"/>
  <c r="Z54" i="24"/>
  <c r="Y54" i="24"/>
  <c r="AC54" i="24" s="1"/>
  <c r="Z26" i="24"/>
  <c r="Y26" i="24"/>
  <c r="AC26" i="24" s="1"/>
  <c r="Z51" i="24"/>
  <c r="Y51" i="24"/>
  <c r="AC51" i="24" s="1"/>
  <c r="Z50" i="24"/>
  <c r="Y50" i="24"/>
  <c r="AC50" i="24" s="1"/>
  <c r="Y22" i="24"/>
  <c r="Z22" i="24"/>
  <c r="AC61" i="24"/>
  <c r="AC69" i="23"/>
  <c r="Z63" i="23"/>
  <c r="Y63" i="23"/>
  <c r="AC63" i="23" s="1"/>
  <c r="Z28" i="23"/>
  <c r="Y28" i="23"/>
  <c r="Y38" i="23"/>
  <c r="AC38" i="23" s="1"/>
  <c r="Z38" i="23"/>
  <c r="Z35" i="23"/>
  <c r="Y35" i="23"/>
  <c r="AC35" i="23" s="1"/>
  <c r="Z12" i="24"/>
  <c r="Y12" i="24"/>
  <c r="AC12" i="24" s="1"/>
  <c r="Y46" i="24"/>
  <c r="AC46" i="24" s="1"/>
  <c r="Z46" i="24"/>
  <c r="Y23" i="24"/>
  <c r="AC23" i="24" s="1"/>
  <c r="Z23" i="24"/>
  <c r="Y19" i="24"/>
  <c r="AC19" i="24" s="1"/>
  <c r="Z19" i="24"/>
  <c r="Y53" i="23"/>
  <c r="AC53" i="23" s="1"/>
  <c r="Z53" i="23"/>
  <c r="Z39" i="23"/>
  <c r="Y39" i="23"/>
  <c r="AC39" i="23" s="1"/>
  <c r="Z60" i="23"/>
  <c r="Y60" i="23"/>
  <c r="AC60" i="23" s="1"/>
  <c r="Z66" i="23"/>
  <c r="Y66" i="23"/>
  <c r="AC66" i="23" s="1"/>
  <c r="Z37" i="24"/>
  <c r="Y37" i="24"/>
  <c r="AC37" i="24" s="1"/>
  <c r="Z64" i="23"/>
  <c r="Y64" i="23"/>
  <c r="AC64" i="23" s="1"/>
  <c r="Z32" i="23"/>
  <c r="Y32" i="23"/>
  <c r="AC32" i="23" s="1"/>
  <c r="Z57" i="23"/>
  <c r="Y57" i="23"/>
  <c r="AC57" i="23" s="1"/>
  <c r="Z52" i="23"/>
  <c r="Y52" i="23"/>
  <c r="AC52" i="23" s="1"/>
  <c r="AC49" i="23"/>
  <c r="Y18" i="23"/>
  <c r="AC18" i="23" s="1"/>
  <c r="Z18" i="23"/>
  <c r="Y62" i="23"/>
  <c r="AC62" i="23" s="1"/>
  <c r="Z62" i="23"/>
  <c r="Y43" i="24"/>
  <c r="AC43" i="24" s="1"/>
  <c r="Z43" i="24"/>
  <c r="Y36" i="24"/>
  <c r="AC36" i="24" s="1"/>
  <c r="Z36" i="24"/>
  <c r="Y45" i="23"/>
  <c r="AC45" i="23" s="1"/>
  <c r="Z45" i="23"/>
  <c r="Z67" i="24"/>
  <c r="Y67" i="24"/>
  <c r="AC67" i="24" s="1"/>
  <c r="Y33" i="24"/>
  <c r="AC33" i="24" s="1"/>
  <c r="Z33" i="24"/>
  <c r="Y29" i="24"/>
  <c r="AC29" i="24" s="1"/>
  <c r="Z29" i="24"/>
  <c r="Y10" i="23"/>
  <c r="Z10" i="23"/>
  <c r="Y65" i="23"/>
  <c r="AC65" i="23" s="1"/>
  <c r="Z65" i="23"/>
  <c r="Z68" i="24"/>
  <c r="Y68" i="24"/>
  <c r="AC68" i="24" s="1"/>
  <c r="Z13" i="24"/>
  <c r="Y13" i="24"/>
  <c r="AC13" i="24" s="1"/>
  <c r="Z28" i="24"/>
  <c r="Y28" i="24"/>
  <c r="Z30" i="24"/>
  <c r="Y30" i="24"/>
  <c r="AC30" i="24" s="1"/>
  <c r="Z61" i="23"/>
  <c r="Y61" i="23"/>
  <c r="AC61" i="23" s="1"/>
  <c r="Z25" i="23"/>
  <c r="Y25" i="23"/>
  <c r="AC25" i="23" s="1"/>
  <c r="Z56" i="22"/>
  <c r="Y56" i="22"/>
  <c r="AC56" i="22" s="1"/>
  <c r="Z21" i="22"/>
  <c r="Y21" i="22"/>
  <c r="AC21" i="22" s="1"/>
  <c r="AC53" i="22"/>
  <c r="AC30" i="22"/>
  <c r="Z12" i="22"/>
  <c r="Y12" i="22"/>
  <c r="AC12" i="22" s="1"/>
  <c r="Z58" i="22"/>
  <c r="Y58" i="22"/>
  <c r="AC58" i="22" s="1"/>
  <c r="Z51" i="22"/>
  <c r="Y51" i="22"/>
  <c r="AC51" i="22" s="1"/>
  <c r="AC48" i="22"/>
  <c r="Z40" i="22"/>
  <c r="Y40" i="22"/>
  <c r="AC40" i="22" s="1"/>
  <c r="Z42" i="22"/>
  <c r="Y42" i="22"/>
  <c r="AC42" i="22" s="1"/>
  <c r="Z39" i="22"/>
  <c r="Y39" i="22"/>
  <c r="AC39" i="22" s="1"/>
  <c r="AC61" i="22"/>
  <c r="AC47" i="22"/>
  <c r="Z26" i="22"/>
  <c r="Y26" i="22"/>
  <c r="AC26" i="22" s="1"/>
  <c r="Z25" i="22"/>
  <c r="Y25" i="22"/>
  <c r="AC25" i="22" s="1"/>
  <c r="Z23" i="22"/>
  <c r="Y23" i="22"/>
  <c r="AC23" i="22" s="1"/>
  <c r="Z38" i="22"/>
  <c r="Y38" i="22"/>
  <c r="AC38" i="22" s="1"/>
  <c r="Z60" i="22"/>
  <c r="Y60" i="22"/>
  <c r="AC60" i="22" s="1"/>
  <c r="Z46" i="22"/>
  <c r="Y46" i="22"/>
  <c r="AC46" i="22" s="1"/>
  <c r="Z55" i="22"/>
  <c r="Y55" i="22"/>
  <c r="AC55" i="22" s="1"/>
  <c r="Y10" i="22"/>
  <c r="Z10" i="22"/>
  <c r="Z43" i="22"/>
  <c r="Y43" i="22"/>
  <c r="AC43" i="22" s="1"/>
  <c r="Z68" i="22"/>
  <c r="Y68" i="22"/>
  <c r="AC68" i="22" s="1"/>
  <c r="Z29" i="22"/>
  <c r="Y29" i="22"/>
  <c r="AC29" i="22" s="1"/>
  <c r="Z59" i="22"/>
  <c r="Y59" i="22"/>
  <c r="AC59" i="22" s="1"/>
  <c r="Y41" i="22"/>
  <c r="AC41" i="22" s="1"/>
  <c r="Z41" i="22"/>
  <c r="Z22" i="22"/>
  <c r="Y22" i="22"/>
  <c r="AC45" i="22"/>
  <c r="AC13" i="22"/>
  <c r="AC44" i="22"/>
  <c r="Z11" i="22"/>
  <c r="Y11" i="22"/>
  <c r="Z20" i="22"/>
  <c r="Y20" i="22"/>
  <c r="AC20" i="22" s="1"/>
  <c r="Z69" i="22"/>
  <c r="Y69" i="22"/>
  <c r="AC69" i="22" s="1"/>
  <c r="Z24" i="22"/>
  <c r="Y24" i="22"/>
  <c r="AC24" i="22" s="1"/>
  <c r="Z54" i="22"/>
  <c r="Y54" i="22"/>
  <c r="AC54" i="22" s="1"/>
  <c r="Z37" i="22"/>
  <c r="Y37" i="22"/>
  <c r="AC37" i="22" s="1"/>
  <c r="AC19" i="22"/>
  <c r="Z15" i="21"/>
  <c r="Z69" i="21"/>
  <c r="Y69" i="21"/>
  <c r="AC69" i="21" s="1"/>
  <c r="AC48" i="21"/>
  <c r="Y50" i="21"/>
  <c r="AC50" i="21" s="1"/>
  <c r="Z50" i="21"/>
  <c r="AC65" i="21"/>
  <c r="Z55" i="21"/>
  <c r="Y55" i="21"/>
  <c r="AC55" i="21" s="1"/>
  <c r="AC62" i="21"/>
  <c r="Y33" i="21"/>
  <c r="AC33" i="21" s="1"/>
  <c r="Z33" i="21"/>
  <c r="Z38" i="21"/>
  <c r="Y38" i="21"/>
  <c r="AC38" i="21" s="1"/>
  <c r="AC52" i="21"/>
  <c r="Z59" i="21"/>
  <c r="Y59" i="21"/>
  <c r="AC59" i="21" s="1"/>
  <c r="AC31" i="21"/>
  <c r="Z21" i="21"/>
  <c r="Y21" i="21"/>
  <c r="AC21" i="21" s="1"/>
  <c r="AC34" i="21"/>
  <c r="AC64" i="21"/>
  <c r="AC66" i="21"/>
  <c r="Z39" i="21"/>
  <c r="Y39" i="21"/>
  <c r="AC39" i="21" s="1"/>
  <c r="AC45" i="21"/>
  <c r="AC15" i="21"/>
  <c r="Z24" i="21"/>
  <c r="Y24" i="21"/>
  <c r="AC24" i="21" s="1"/>
  <c r="AC30" i="21"/>
  <c r="AC32" i="21"/>
  <c r="AC61" i="21"/>
  <c r="AC63" i="21"/>
  <c r="X19" i="21"/>
  <c r="X22" i="21"/>
  <c r="AB26" i="21"/>
  <c r="AA26" i="21" s="1"/>
  <c r="AB29" i="21"/>
  <c r="AA29" i="21" s="1"/>
  <c r="Z31" i="21"/>
  <c r="Z34" i="21"/>
  <c r="X36" i="21"/>
  <c r="AB43" i="21"/>
  <c r="AA43" i="21" s="1"/>
  <c r="Z45" i="21"/>
  <c r="Z48" i="21"/>
  <c r="I52" i="21"/>
  <c r="X53" i="21"/>
  <c r="AB57" i="21"/>
  <c r="AA57" i="21" s="1"/>
  <c r="AB60" i="21"/>
  <c r="AA60" i="21" s="1"/>
  <c r="Z62" i="21"/>
  <c r="Z65" i="21"/>
  <c r="X67" i="21"/>
  <c r="AB34" i="21"/>
  <c r="AA34" i="21" s="1"/>
  <c r="Y37" i="21"/>
  <c r="AC37" i="21" s="1"/>
  <c r="I40" i="21"/>
  <c r="Y40" i="21"/>
  <c r="AC40" i="21" s="1"/>
  <c r="X41" i="21"/>
  <c r="Y51" i="21"/>
  <c r="AC51" i="21" s="1"/>
  <c r="Y54" i="21"/>
  <c r="AC54" i="21" s="1"/>
  <c r="X58" i="21"/>
  <c r="Y68" i="21"/>
  <c r="AC68" i="21" s="1"/>
  <c r="X23" i="21"/>
  <c r="X25" i="21"/>
  <c r="X28" i="21"/>
  <c r="X42" i="21"/>
  <c r="X56" i="21"/>
  <c r="X20" i="21"/>
  <c r="AB19" i="21"/>
  <c r="AA19" i="21" s="1"/>
  <c r="X26" i="21"/>
  <c r="X29" i="21"/>
  <c r="AB36" i="21"/>
  <c r="AA36" i="21" s="1"/>
  <c r="X43" i="21"/>
  <c r="AB50" i="21"/>
  <c r="AA50" i="21" s="1"/>
  <c r="AB53" i="21"/>
  <c r="AA53" i="21" s="1"/>
  <c r="X57" i="21"/>
  <c r="X60" i="21"/>
  <c r="T10" i="1"/>
  <c r="Q10" i="1"/>
  <c r="H10" i="1"/>
  <c r="I10" i="1" s="1"/>
  <c r="K59" i="1"/>
  <c r="K44" i="1"/>
  <c r="K38" i="1"/>
  <c r="K29" i="1"/>
  <c r="K36" i="1"/>
  <c r="K51" i="1"/>
  <c r="K41" i="1"/>
  <c r="K42" i="1"/>
  <c r="K18" i="1"/>
  <c r="K63" i="1"/>
  <c r="K61" i="1"/>
  <c r="K37" i="1"/>
  <c r="K25" i="1"/>
  <c r="K66" i="1"/>
  <c r="K48" i="1"/>
  <c r="K21" i="1"/>
  <c r="K20" i="1"/>
  <c r="K33" i="1"/>
  <c r="K47" i="1"/>
  <c r="K27" i="1"/>
  <c r="K23" i="1"/>
  <c r="K24" i="1"/>
  <c r="K65" i="1"/>
  <c r="K54" i="1"/>
  <c r="K26" i="1"/>
  <c r="K45" i="1"/>
  <c r="K67" i="1"/>
  <c r="K30" i="1"/>
  <c r="K32" i="1"/>
  <c r="K60" i="1"/>
  <c r="K62" i="1"/>
  <c r="K39" i="1"/>
  <c r="K35" i="1"/>
  <c r="K19" i="1"/>
  <c r="K49" i="1"/>
  <c r="K50" i="1"/>
  <c r="K56" i="1"/>
  <c r="K17" i="1"/>
  <c r="K68" i="1"/>
  <c r="K69" i="1"/>
  <c r="K43" i="1"/>
  <c r="K55" i="1"/>
  <c r="K31" i="1"/>
  <c r="K57" i="1"/>
  <c r="K53" i="1"/>
  <c r="Z10" i="21" l="1"/>
  <c r="X11" i="21" s="1"/>
  <c r="Z11" i="21" s="1"/>
  <c r="X12" i="21" s="1"/>
  <c r="Y12" i="21" s="1"/>
  <c r="Z23" i="31"/>
  <c r="X24" i="31" s="1"/>
  <c r="Y23" i="31"/>
  <c r="Y11" i="31"/>
  <c r="Y18" i="26"/>
  <c r="Y11" i="25"/>
  <c r="Z16" i="21"/>
  <c r="X17" i="21" s="1"/>
  <c r="Y14" i="21"/>
  <c r="AC14" i="21" s="1"/>
  <c r="Y36" i="21"/>
  <c r="AC36" i="21" s="1"/>
  <c r="Z36" i="21"/>
  <c r="Y29" i="21"/>
  <c r="AC29" i="21" s="1"/>
  <c r="Z29" i="21"/>
  <c r="Y26" i="21"/>
  <c r="AC26" i="21" s="1"/>
  <c r="Z26" i="21"/>
  <c r="Z28" i="21"/>
  <c r="Y28" i="21"/>
  <c r="Z41" i="21"/>
  <c r="Y41" i="21"/>
  <c r="AC41" i="21" s="1"/>
  <c r="Z23" i="21"/>
  <c r="Y23" i="21"/>
  <c r="AC23" i="21" s="1"/>
  <c r="Z57" i="21"/>
  <c r="Y57" i="21"/>
  <c r="AC57" i="21" s="1"/>
  <c r="Y53" i="21"/>
  <c r="AC53" i="21" s="1"/>
  <c r="Z53" i="21"/>
  <c r="Y22" i="21"/>
  <c r="Z22" i="21"/>
  <c r="Z42" i="21"/>
  <c r="Y42" i="21"/>
  <c r="AC42" i="21" s="1"/>
  <c r="Z60" i="21"/>
  <c r="Y60" i="21"/>
  <c r="AC60" i="21" s="1"/>
  <c r="Z25" i="21"/>
  <c r="Y25" i="21"/>
  <c r="AC25" i="21" s="1"/>
  <c r="Z20" i="21"/>
  <c r="Y20" i="21"/>
  <c r="AC20" i="21" s="1"/>
  <c r="Y43" i="21"/>
  <c r="AC43" i="21" s="1"/>
  <c r="Z43" i="21"/>
  <c r="Z56" i="21"/>
  <c r="Y56" i="21"/>
  <c r="AC56" i="21" s="1"/>
  <c r="Z58" i="21"/>
  <c r="Y58" i="21"/>
  <c r="AC58" i="21" s="1"/>
  <c r="Y67" i="21"/>
  <c r="AC67" i="21" s="1"/>
  <c r="Z67" i="21"/>
  <c r="Y19" i="21"/>
  <c r="AC19" i="21" s="1"/>
  <c r="Z19" i="21"/>
  <c r="F221" i="13"/>
  <c r="F211" i="13"/>
  <c r="F212" i="13"/>
  <c r="F213" i="13"/>
  <c r="F214" i="13"/>
  <c r="F215" i="13"/>
  <c r="F216" i="13"/>
  <c r="F217" i="13"/>
  <c r="F218" i="13"/>
  <c r="F219" i="13"/>
  <c r="F220" i="13"/>
  <c r="F210" i="13"/>
  <c r="K13" i="1"/>
  <c r="K15" i="1"/>
  <c r="K12" i="1"/>
  <c r="B221" i="13" a="1"/>
  <c r="K14" i="1"/>
  <c r="K11" i="1"/>
  <c r="Z17" i="21" l="1"/>
  <c r="X18" i="21" s="1"/>
  <c r="Y17" i="21"/>
  <c r="Y11" i="21"/>
  <c r="Z24" i="31"/>
  <c r="Y24" i="31"/>
  <c r="Z12" i="21"/>
  <c r="X13" i="21" s="1"/>
  <c r="B221" i="13"/>
  <c r="Q52" i="1"/>
  <c r="Q47" i="1"/>
  <c r="Q41" i="1"/>
  <c r="Y18" i="21" l="1"/>
  <c r="Z18" i="21"/>
  <c r="Z13" i="21"/>
  <c r="Y13" i="2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17" i="1"/>
  <c r="AB23"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64" i="32" l="1"/>
  <c r="L64" i="32" s="1"/>
  <c r="K52" i="32"/>
  <c r="L52" i="32" s="1"/>
  <c r="K22" i="32"/>
  <c r="L22" i="32" s="1"/>
  <c r="K28" i="32"/>
  <c r="L28" i="32" s="1"/>
  <c r="K16" i="32"/>
  <c r="L16" i="32" s="1"/>
  <c r="K34" i="32"/>
  <c r="L34" i="32" s="1"/>
  <c r="K46" i="32"/>
  <c r="L46" i="32" s="1"/>
  <c r="K58" i="32"/>
  <c r="L58" i="32" s="1"/>
  <c r="K10" i="32"/>
  <c r="L10" i="32" s="1"/>
  <c r="K40" i="32"/>
  <c r="L40" i="32" s="1"/>
  <c r="K64" i="31"/>
  <c r="L64" i="31" s="1"/>
  <c r="K22" i="31"/>
  <c r="L22" i="31" s="1"/>
  <c r="K52" i="31"/>
  <c r="L52" i="31" s="1"/>
  <c r="K28" i="31"/>
  <c r="L28" i="31" s="1"/>
  <c r="K34" i="31"/>
  <c r="L34" i="31" s="1"/>
  <c r="K16" i="31"/>
  <c r="L16" i="31" s="1"/>
  <c r="K40" i="31"/>
  <c r="L40" i="31" s="1"/>
  <c r="K46" i="31"/>
  <c r="L46" i="31" s="1"/>
  <c r="K10" i="31"/>
  <c r="L10" i="31" s="1"/>
  <c r="K58" i="31"/>
  <c r="L58" i="31" s="1"/>
  <c r="K64" i="30"/>
  <c r="L64" i="30" s="1"/>
  <c r="K34" i="29"/>
  <c r="L34" i="29" s="1"/>
  <c r="K34" i="30"/>
  <c r="L34" i="30" s="1"/>
  <c r="K40" i="30"/>
  <c r="L40" i="30" s="1"/>
  <c r="K16" i="30"/>
  <c r="L16" i="30" s="1"/>
  <c r="K16" i="29"/>
  <c r="L16" i="29" s="1"/>
  <c r="K58" i="29"/>
  <c r="L58" i="29" s="1"/>
  <c r="K46" i="30"/>
  <c r="L46" i="30" s="1"/>
  <c r="K10" i="30"/>
  <c r="L10" i="30" s="1"/>
  <c r="K52" i="30"/>
  <c r="L52" i="30" s="1"/>
  <c r="K22" i="30"/>
  <c r="L22" i="30" s="1"/>
  <c r="K28" i="30"/>
  <c r="L28" i="30" s="1"/>
  <c r="K46" i="29"/>
  <c r="L46" i="29" s="1"/>
  <c r="K22" i="29"/>
  <c r="L22" i="29" s="1"/>
  <c r="K10" i="29"/>
  <c r="L10" i="29" s="1"/>
  <c r="K58" i="30"/>
  <c r="L58" i="30" s="1"/>
  <c r="K28" i="29"/>
  <c r="L28" i="29" s="1"/>
  <c r="K64" i="29"/>
  <c r="L64" i="29" s="1"/>
  <c r="K40" i="29"/>
  <c r="L40" i="29" s="1"/>
  <c r="K52" i="29"/>
  <c r="L52" i="29" s="1"/>
  <c r="K64" i="28"/>
  <c r="L64" i="28" s="1"/>
  <c r="K52" i="28"/>
  <c r="L52" i="28" s="1"/>
  <c r="K40" i="28"/>
  <c r="L40" i="28" s="1"/>
  <c r="K16" i="28"/>
  <c r="L16" i="28" s="1"/>
  <c r="K34" i="28"/>
  <c r="L34" i="28" s="1"/>
  <c r="K58" i="28"/>
  <c r="L58" i="28" s="1"/>
  <c r="K46" i="28"/>
  <c r="L46" i="28" s="1"/>
  <c r="K28" i="28"/>
  <c r="L28" i="28" s="1"/>
  <c r="K22" i="28"/>
  <c r="L22" i="28" s="1"/>
  <c r="K10" i="28"/>
  <c r="L10" i="28" s="1"/>
  <c r="K34" i="27"/>
  <c r="L34" i="27" s="1"/>
  <c r="K52" i="26"/>
  <c r="L52" i="26" s="1"/>
  <c r="K46" i="27"/>
  <c r="L46" i="27" s="1"/>
  <c r="K28" i="27"/>
  <c r="L28" i="27" s="1"/>
  <c r="K22" i="27"/>
  <c r="L22" i="27" s="1"/>
  <c r="K58" i="27"/>
  <c r="L58" i="27" s="1"/>
  <c r="K10" i="27"/>
  <c r="L10" i="27" s="1"/>
  <c r="K22" i="26"/>
  <c r="L22" i="26" s="1"/>
  <c r="K34" i="26"/>
  <c r="L34" i="26" s="1"/>
  <c r="K64" i="26"/>
  <c r="L64" i="26" s="1"/>
  <c r="K46" i="26"/>
  <c r="L46" i="26" s="1"/>
  <c r="K16" i="26"/>
  <c r="L16" i="26" s="1"/>
  <c r="K64" i="27"/>
  <c r="L64" i="27" s="1"/>
  <c r="K16" i="27"/>
  <c r="L16" i="27" s="1"/>
  <c r="K28" i="26"/>
  <c r="L28" i="26" s="1"/>
  <c r="K40" i="26"/>
  <c r="L40" i="26" s="1"/>
  <c r="K10" i="26"/>
  <c r="L10" i="26" s="1"/>
  <c r="K58" i="26"/>
  <c r="L58" i="26" s="1"/>
  <c r="K40" i="27"/>
  <c r="L40" i="27" s="1"/>
  <c r="K52" i="27"/>
  <c r="L52" i="27" s="1"/>
  <c r="K64" i="25"/>
  <c r="L64" i="25" s="1"/>
  <c r="K52" i="25"/>
  <c r="L52" i="25" s="1"/>
  <c r="K16" i="25"/>
  <c r="L16" i="25" s="1"/>
  <c r="K34" i="25"/>
  <c r="L34" i="25" s="1"/>
  <c r="K46" i="25"/>
  <c r="L46" i="25" s="1"/>
  <c r="K28" i="25"/>
  <c r="L28" i="25" s="1"/>
  <c r="K10" i="25"/>
  <c r="L10" i="25" s="1"/>
  <c r="K22" i="25"/>
  <c r="L22" i="25" s="1"/>
  <c r="K58" i="25"/>
  <c r="L58" i="25" s="1"/>
  <c r="K40" i="25"/>
  <c r="L40" i="25" s="1"/>
  <c r="K46" i="23"/>
  <c r="L46" i="23" s="1"/>
  <c r="K34" i="23"/>
  <c r="L34" i="23" s="1"/>
  <c r="K22" i="24"/>
  <c r="L22" i="24" s="1"/>
  <c r="K58" i="24"/>
  <c r="L58" i="24" s="1"/>
  <c r="K10" i="23"/>
  <c r="L10" i="23" s="1"/>
  <c r="K40" i="23"/>
  <c r="L40" i="23" s="1"/>
  <c r="K52" i="24"/>
  <c r="L52" i="24" s="1"/>
  <c r="K28" i="23"/>
  <c r="L28" i="23" s="1"/>
  <c r="K46" i="24"/>
  <c r="L46" i="24" s="1"/>
  <c r="K16" i="23"/>
  <c r="L16" i="23" s="1"/>
  <c r="K10" i="24"/>
  <c r="L10" i="24" s="1"/>
  <c r="K52" i="23"/>
  <c r="L52" i="23" s="1"/>
  <c r="K64" i="24"/>
  <c r="L64" i="24" s="1"/>
  <c r="K58" i="23"/>
  <c r="L58" i="23" s="1"/>
  <c r="K16" i="24"/>
  <c r="L16" i="24" s="1"/>
  <c r="K40" i="24"/>
  <c r="L40" i="24" s="1"/>
  <c r="K22" i="23"/>
  <c r="L22" i="23" s="1"/>
  <c r="K28" i="24"/>
  <c r="L28" i="24" s="1"/>
  <c r="K64" i="23"/>
  <c r="L64" i="23" s="1"/>
  <c r="K34" i="24"/>
  <c r="L34" i="24" s="1"/>
  <c r="K58" i="22"/>
  <c r="L58" i="22" s="1"/>
  <c r="K10" i="22"/>
  <c r="L10" i="22" s="1"/>
  <c r="K46" i="22"/>
  <c r="L46" i="22" s="1"/>
  <c r="K40" i="22"/>
  <c r="L40" i="22" s="1"/>
  <c r="K16" i="22"/>
  <c r="L16" i="22" s="1"/>
  <c r="K22" i="22"/>
  <c r="L22" i="22" s="1"/>
  <c r="K64" i="22"/>
  <c r="L64" i="22" s="1"/>
  <c r="K52" i="22"/>
  <c r="L52" i="22" s="1"/>
  <c r="K34" i="22"/>
  <c r="L34" i="22" s="1"/>
  <c r="K28" i="22"/>
  <c r="L28" i="22" s="1"/>
  <c r="K46" i="21"/>
  <c r="L46" i="21" s="1"/>
  <c r="K16" i="21"/>
  <c r="L16" i="21" s="1"/>
  <c r="K64" i="21"/>
  <c r="L64" i="21" s="1"/>
  <c r="K28" i="21"/>
  <c r="L28" i="21" s="1"/>
  <c r="K58" i="21"/>
  <c r="L58" i="21" s="1"/>
  <c r="K10" i="21"/>
  <c r="L10" i="21" s="1"/>
  <c r="K40" i="21"/>
  <c r="L40" i="21" s="1"/>
  <c r="K34" i="21"/>
  <c r="L34" i="21" s="1"/>
  <c r="K22" i="21"/>
  <c r="L22" i="21" s="1"/>
  <c r="K52" i="21"/>
  <c r="L52" i="21" s="1"/>
  <c r="K22" i="1"/>
  <c r="L22" i="1" s="1"/>
  <c r="K34" i="1"/>
  <c r="L34" i="1" s="1"/>
  <c r="K28" i="1"/>
  <c r="L28" i="1" s="1"/>
  <c r="K52" i="1"/>
  <c r="L52" i="1" s="1"/>
  <c r="K46" i="1"/>
  <c r="L46" i="1" s="1"/>
  <c r="K40" i="1"/>
  <c r="L40" i="1" s="1"/>
  <c r="K64" i="1"/>
  <c r="L64" i="1" s="1"/>
  <c r="K16" i="1"/>
  <c r="L16" i="1" s="1"/>
  <c r="K58" i="1"/>
  <c r="L58" i="1" s="1"/>
  <c r="K10" i="1"/>
  <c r="L10" i="1" s="1"/>
  <c r="N58" i="32" l="1"/>
  <c r="M58" i="32"/>
  <c r="M34" i="32"/>
  <c r="N34" i="32"/>
  <c r="M16" i="32"/>
  <c r="AB16" i="32" s="1"/>
  <c r="AA16" i="32" s="1"/>
  <c r="AC16" i="32" s="1"/>
  <c r="N16" i="32"/>
  <c r="M28" i="32"/>
  <c r="AB28" i="32" s="1"/>
  <c r="AA28" i="32" s="1"/>
  <c r="AC28" i="32" s="1"/>
  <c r="N28" i="32"/>
  <c r="N46" i="32"/>
  <c r="M46" i="32"/>
  <c r="M22" i="32"/>
  <c r="AB22" i="32" s="1"/>
  <c r="AA22" i="32" s="1"/>
  <c r="AC22" i="32" s="1"/>
  <c r="N22" i="32"/>
  <c r="M40" i="32"/>
  <c r="N40" i="32"/>
  <c r="M52" i="32"/>
  <c r="N52" i="32"/>
  <c r="N10" i="32"/>
  <c r="M10" i="32"/>
  <c r="AB10" i="32" s="1"/>
  <c r="AA10" i="32" s="1"/>
  <c r="AC10" i="32" s="1"/>
  <c r="M64" i="32"/>
  <c r="N64" i="32"/>
  <c r="M46" i="31"/>
  <c r="N46" i="31"/>
  <c r="M40" i="31"/>
  <c r="N40" i="31"/>
  <c r="M16" i="31"/>
  <c r="AB16" i="31" s="1"/>
  <c r="N16" i="31"/>
  <c r="M34" i="31"/>
  <c r="N34" i="31"/>
  <c r="M28" i="31"/>
  <c r="AB28" i="31" s="1"/>
  <c r="AA28" i="31" s="1"/>
  <c r="AC28" i="31" s="1"/>
  <c r="N28" i="31"/>
  <c r="N52" i="31"/>
  <c r="M52" i="31"/>
  <c r="M58" i="31"/>
  <c r="N58" i="31"/>
  <c r="M22" i="31"/>
  <c r="AB22" i="31" s="1"/>
  <c r="N22" i="31"/>
  <c r="M10" i="31"/>
  <c r="AB10" i="31" s="1"/>
  <c r="N10" i="31"/>
  <c r="N64" i="31"/>
  <c r="M64" i="31"/>
  <c r="N58" i="30"/>
  <c r="M58" i="30"/>
  <c r="N46" i="30"/>
  <c r="M46" i="30"/>
  <c r="M22" i="29"/>
  <c r="AB22" i="29" s="1"/>
  <c r="AA22" i="29" s="1"/>
  <c r="AC22" i="29" s="1"/>
  <c r="N22" i="29"/>
  <c r="M16" i="29"/>
  <c r="AB16" i="29" s="1"/>
  <c r="AA16" i="29" s="1"/>
  <c r="AC16" i="29" s="1"/>
  <c r="N16" i="29"/>
  <c r="M46" i="29"/>
  <c r="N46" i="29"/>
  <c r="M16" i="30"/>
  <c r="AB16" i="30" s="1"/>
  <c r="AA16" i="30" s="1"/>
  <c r="AC16" i="30" s="1"/>
  <c r="N16" i="30"/>
  <c r="M52" i="29"/>
  <c r="N52" i="29"/>
  <c r="M28" i="30"/>
  <c r="AB28" i="30" s="1"/>
  <c r="AA28" i="30" s="1"/>
  <c r="AC28" i="30" s="1"/>
  <c r="N28" i="30"/>
  <c r="M40" i="30"/>
  <c r="N40" i="30"/>
  <c r="M58" i="29"/>
  <c r="N58" i="29"/>
  <c r="N40" i="29"/>
  <c r="M40" i="29"/>
  <c r="M22" i="30"/>
  <c r="AB22" i="30" s="1"/>
  <c r="AA22" i="30" s="1"/>
  <c r="AC22" i="30" s="1"/>
  <c r="N22" i="30"/>
  <c r="N34" i="30"/>
  <c r="M34" i="30"/>
  <c r="M64" i="29"/>
  <c r="N64" i="29"/>
  <c r="M52" i="30"/>
  <c r="N52" i="30"/>
  <c r="N34" i="29"/>
  <c r="M34" i="29"/>
  <c r="M10" i="29"/>
  <c r="AB10" i="29" s="1"/>
  <c r="N10" i="29"/>
  <c r="M28" i="29"/>
  <c r="AB28" i="29" s="1"/>
  <c r="AA28" i="29" s="1"/>
  <c r="AC28" i="29" s="1"/>
  <c r="N28" i="29"/>
  <c r="N10" i="30"/>
  <c r="M10" i="30"/>
  <c r="AB10" i="30" s="1"/>
  <c r="AB17" i="30" s="1"/>
  <c r="AA17" i="30" s="1"/>
  <c r="AC17" i="30" s="1"/>
  <c r="M64" i="30"/>
  <c r="N64" i="30"/>
  <c r="M28" i="28"/>
  <c r="AB28" i="28" s="1"/>
  <c r="AA28" i="28" s="1"/>
  <c r="AC28" i="28" s="1"/>
  <c r="N28" i="28"/>
  <c r="N58" i="28"/>
  <c r="M58" i="28"/>
  <c r="M34" i="28"/>
  <c r="N34" i="28"/>
  <c r="M16" i="28"/>
  <c r="AB16" i="28" s="1"/>
  <c r="AA16" i="28" s="1"/>
  <c r="AC16" i="28" s="1"/>
  <c r="N16" i="28"/>
  <c r="N40" i="28"/>
  <c r="M40" i="28"/>
  <c r="M46" i="28"/>
  <c r="N46" i="28"/>
  <c r="M10" i="28"/>
  <c r="AB10" i="28" s="1"/>
  <c r="N10" i="28"/>
  <c r="N52" i="28"/>
  <c r="M52" i="28"/>
  <c r="N22" i="28"/>
  <c r="M22" i="28"/>
  <c r="AB22" i="28" s="1"/>
  <c r="AA22" i="28" s="1"/>
  <c r="AC22" i="28" s="1"/>
  <c r="M64" i="28"/>
  <c r="N64" i="28"/>
  <c r="M40" i="26"/>
  <c r="N40" i="26"/>
  <c r="M22" i="26"/>
  <c r="AB22" i="26" s="1"/>
  <c r="AA22" i="26" s="1"/>
  <c r="AC22" i="26" s="1"/>
  <c r="N22" i="26"/>
  <c r="M28" i="26"/>
  <c r="AB28" i="26" s="1"/>
  <c r="AA28" i="26" s="1"/>
  <c r="AC28" i="26" s="1"/>
  <c r="N28" i="26"/>
  <c r="M10" i="27"/>
  <c r="AB10" i="27" s="1"/>
  <c r="AA10" i="27" s="1"/>
  <c r="AC10" i="27" s="1"/>
  <c r="N10" i="27"/>
  <c r="M16" i="27"/>
  <c r="AB16" i="27" s="1"/>
  <c r="AA16" i="27" s="1"/>
  <c r="AC16" i="27" s="1"/>
  <c r="N16" i="27"/>
  <c r="M58" i="27"/>
  <c r="N58" i="27"/>
  <c r="M64" i="27"/>
  <c r="N64" i="27"/>
  <c r="M22" i="27"/>
  <c r="AB22" i="27" s="1"/>
  <c r="AA22" i="27" s="1"/>
  <c r="AC22" i="27" s="1"/>
  <c r="N22" i="27"/>
  <c r="M52" i="27"/>
  <c r="N52" i="27"/>
  <c r="M16" i="26"/>
  <c r="AB16" i="26" s="1"/>
  <c r="AA16" i="26" s="1"/>
  <c r="AC16" i="26" s="1"/>
  <c r="N16" i="26"/>
  <c r="M28" i="27"/>
  <c r="AB28" i="27" s="1"/>
  <c r="AA28" i="27" s="1"/>
  <c r="AC28" i="27" s="1"/>
  <c r="N28" i="27"/>
  <c r="M40" i="27"/>
  <c r="N40" i="27"/>
  <c r="M46" i="26"/>
  <c r="N46" i="26"/>
  <c r="N46" i="27"/>
  <c r="M46" i="27"/>
  <c r="M58" i="26"/>
  <c r="N58" i="26"/>
  <c r="M64" i="26"/>
  <c r="N64" i="26"/>
  <c r="M52" i="26"/>
  <c r="N52" i="26"/>
  <c r="M10" i="26"/>
  <c r="AB10" i="26" s="1"/>
  <c r="AB17" i="26" s="1"/>
  <c r="N10" i="26"/>
  <c r="N34" i="26"/>
  <c r="M34" i="26"/>
  <c r="M34" i="27"/>
  <c r="N34" i="27"/>
  <c r="M22" i="25"/>
  <c r="AB22" i="25" s="1"/>
  <c r="AA22" i="25" s="1"/>
  <c r="AC22" i="25" s="1"/>
  <c r="N22" i="25"/>
  <c r="N10" i="25"/>
  <c r="M10" i="25"/>
  <c r="AB10" i="25" s="1"/>
  <c r="M28" i="25"/>
  <c r="AB28" i="25" s="1"/>
  <c r="AA28" i="25" s="1"/>
  <c r="AC28" i="25" s="1"/>
  <c r="N28" i="25"/>
  <c r="M46" i="25"/>
  <c r="N46" i="25"/>
  <c r="M34" i="25"/>
  <c r="N34" i="25"/>
  <c r="N16" i="25"/>
  <c r="M16" i="25"/>
  <c r="AB16" i="25" s="1"/>
  <c r="AA16" i="25" s="1"/>
  <c r="AC16" i="25" s="1"/>
  <c r="N40" i="25"/>
  <c r="M40" i="25"/>
  <c r="M52" i="25"/>
  <c r="N52" i="25"/>
  <c r="N58" i="25"/>
  <c r="M58" i="25"/>
  <c r="N64" i="25"/>
  <c r="M64" i="25"/>
  <c r="M40" i="24"/>
  <c r="N40" i="24"/>
  <c r="M28" i="23"/>
  <c r="AB28" i="23" s="1"/>
  <c r="AA28" i="23" s="1"/>
  <c r="AC28" i="23" s="1"/>
  <c r="N28" i="23"/>
  <c r="M16" i="24"/>
  <c r="AB16" i="24" s="1"/>
  <c r="AA16" i="24" s="1"/>
  <c r="AC16" i="24" s="1"/>
  <c r="N16" i="24"/>
  <c r="M52" i="24"/>
  <c r="N52" i="24"/>
  <c r="M58" i="23"/>
  <c r="N58" i="23"/>
  <c r="M40" i="23"/>
  <c r="N40" i="23"/>
  <c r="M64" i="24"/>
  <c r="N64" i="24"/>
  <c r="M10" i="23"/>
  <c r="AB10" i="23" s="1"/>
  <c r="N10" i="23"/>
  <c r="M34" i="24"/>
  <c r="N34" i="24"/>
  <c r="N52" i="23"/>
  <c r="M52" i="23"/>
  <c r="M58" i="24"/>
  <c r="N58" i="24"/>
  <c r="M64" i="23"/>
  <c r="N64" i="23"/>
  <c r="N10" i="24"/>
  <c r="M10" i="24"/>
  <c r="AB10" i="24" s="1"/>
  <c r="M22" i="24"/>
  <c r="AB22" i="24" s="1"/>
  <c r="AA22" i="24" s="1"/>
  <c r="AC22" i="24" s="1"/>
  <c r="N22" i="24"/>
  <c r="M28" i="24"/>
  <c r="AB28" i="24" s="1"/>
  <c r="AA28" i="24" s="1"/>
  <c r="AC28" i="24" s="1"/>
  <c r="N28" i="24"/>
  <c r="N16" i="23"/>
  <c r="M16" i="23"/>
  <c r="AB16" i="23" s="1"/>
  <c r="AA16" i="23" s="1"/>
  <c r="AC16" i="23" s="1"/>
  <c r="M34" i="23"/>
  <c r="N34" i="23"/>
  <c r="M22" i="23"/>
  <c r="AB22" i="23" s="1"/>
  <c r="AA22" i="23" s="1"/>
  <c r="AC22" i="23" s="1"/>
  <c r="N22" i="23"/>
  <c r="M46" i="24"/>
  <c r="N46" i="24"/>
  <c r="N46" i="23"/>
  <c r="M46" i="23"/>
  <c r="M46" i="22"/>
  <c r="N46" i="22"/>
  <c r="M52" i="22"/>
  <c r="N52" i="22"/>
  <c r="N64" i="22"/>
  <c r="M64" i="22"/>
  <c r="M22" i="22"/>
  <c r="AB22" i="22" s="1"/>
  <c r="AA22" i="22" s="1"/>
  <c r="AC22" i="22" s="1"/>
  <c r="N22" i="22"/>
  <c r="N16" i="22"/>
  <c r="M16" i="22"/>
  <c r="AB16" i="22" s="1"/>
  <c r="AA16" i="22" s="1"/>
  <c r="AC16" i="22" s="1"/>
  <c r="N40" i="22"/>
  <c r="M40" i="22"/>
  <c r="M28" i="22"/>
  <c r="AB28" i="22" s="1"/>
  <c r="AA28" i="22" s="1"/>
  <c r="AC28" i="22" s="1"/>
  <c r="N28" i="22"/>
  <c r="M10" i="22"/>
  <c r="AB10" i="22" s="1"/>
  <c r="N10" i="22"/>
  <c r="M34" i="22"/>
  <c r="N34" i="22"/>
  <c r="N58" i="22"/>
  <c r="M58" i="22"/>
  <c r="M34" i="21"/>
  <c r="N34" i="21"/>
  <c r="M46" i="1"/>
  <c r="J42" i="18"/>
  <c r="P34" i="18"/>
  <c r="AB18" i="18"/>
  <c r="AB26" i="18"/>
  <c r="P18" i="18"/>
  <c r="AH34" i="18"/>
  <c r="P10" i="18"/>
  <c r="V34" i="18"/>
  <c r="P42" i="18"/>
  <c r="AH42" i="18"/>
  <c r="V26" i="18"/>
  <c r="V18" i="18"/>
  <c r="AH18" i="18"/>
  <c r="J34" i="18"/>
  <c r="J10" i="18"/>
  <c r="AB10" i="18"/>
  <c r="J18" i="18"/>
  <c r="N46" i="1"/>
  <c r="AH10" i="18"/>
  <c r="AB42" i="18"/>
  <c r="V42" i="18"/>
  <c r="P26" i="18"/>
  <c r="V10" i="18"/>
  <c r="AH26" i="18"/>
  <c r="J26" i="18"/>
  <c r="AB34" i="18"/>
  <c r="M40" i="21"/>
  <c r="N40" i="21"/>
  <c r="AF24" i="18"/>
  <c r="AF32" i="18"/>
  <c r="T40" i="18"/>
  <c r="Z16" i="18"/>
  <c r="Z24" i="18"/>
  <c r="AL40" i="18"/>
  <c r="Z40" i="18"/>
  <c r="AL8" i="18"/>
  <c r="AF8" i="18"/>
  <c r="T24" i="18"/>
  <c r="N40" i="18"/>
  <c r="AF16" i="18"/>
  <c r="Z32" i="18"/>
  <c r="N32" i="18"/>
  <c r="N16" i="18"/>
  <c r="Z8" i="18"/>
  <c r="T16" i="18"/>
  <c r="AL32" i="18"/>
  <c r="T8" i="18"/>
  <c r="N24" i="18"/>
  <c r="T32" i="18"/>
  <c r="AF40" i="18"/>
  <c r="N8" i="18"/>
  <c r="M40" i="1"/>
  <c r="N40" i="1"/>
  <c r="AL24" i="18"/>
  <c r="AL16" i="18"/>
  <c r="X42" i="18"/>
  <c r="AD34" i="18"/>
  <c r="AD10" i="18"/>
  <c r="AD42" i="18"/>
  <c r="L42" i="18"/>
  <c r="L26" i="18"/>
  <c r="X18" i="18"/>
  <c r="AJ10" i="18"/>
  <c r="AJ34" i="18"/>
  <c r="R26" i="18"/>
  <c r="M52" i="1"/>
  <c r="L18" i="18"/>
  <c r="X26" i="18"/>
  <c r="AD26" i="18"/>
  <c r="R34" i="18"/>
  <c r="L34" i="18"/>
  <c r="AJ42" i="18"/>
  <c r="R10" i="18"/>
  <c r="R42" i="18"/>
  <c r="AJ18" i="18"/>
  <c r="N52" i="1"/>
  <c r="AJ26" i="18"/>
  <c r="X10" i="18"/>
  <c r="AD18" i="18"/>
  <c r="L10" i="18"/>
  <c r="R18" i="18"/>
  <c r="X34" i="18"/>
  <c r="M10" i="21"/>
  <c r="AB10" i="21" s="1"/>
  <c r="AB17" i="21" s="1"/>
  <c r="N10" i="21"/>
  <c r="P14" i="18"/>
  <c r="V22" i="18"/>
  <c r="V14" i="18"/>
  <c r="V30" i="18"/>
  <c r="P30" i="18"/>
  <c r="AB30" i="18"/>
  <c r="AH14" i="18"/>
  <c r="AH38" i="18"/>
  <c r="J14" i="18"/>
  <c r="AB22" i="18"/>
  <c r="P6" i="18"/>
  <c r="AB38" i="18"/>
  <c r="J30" i="18"/>
  <c r="P38" i="18"/>
  <c r="AB6" i="18"/>
  <c r="AH22" i="18"/>
  <c r="M10" i="1"/>
  <c r="AB10" i="1" s="1"/>
  <c r="AA10" i="1" s="1"/>
  <c r="J38" i="18"/>
  <c r="AH6" i="18"/>
  <c r="V6" i="18"/>
  <c r="J6" i="18"/>
  <c r="P22" i="18"/>
  <c r="AH30" i="18"/>
  <c r="J22" i="18"/>
  <c r="V38" i="18"/>
  <c r="N10" i="1"/>
  <c r="AB14" i="18"/>
  <c r="J40" i="18"/>
  <c r="AB40" i="18"/>
  <c r="AH32" i="18"/>
  <c r="AB24" i="18"/>
  <c r="P40" i="18"/>
  <c r="P8" i="18"/>
  <c r="J16" i="18"/>
  <c r="P32" i="18"/>
  <c r="V24" i="18"/>
  <c r="P24" i="18"/>
  <c r="V32" i="18"/>
  <c r="V16" i="18"/>
  <c r="V8" i="18"/>
  <c r="AH24" i="18"/>
  <c r="AH8" i="18"/>
  <c r="J24" i="18"/>
  <c r="J8" i="18"/>
  <c r="AB32" i="18"/>
  <c r="AB8" i="18"/>
  <c r="J32" i="18"/>
  <c r="AH16" i="18"/>
  <c r="M28" i="1"/>
  <c r="AB28" i="1" s="1"/>
  <c r="AA28" i="1" s="1"/>
  <c r="AB16" i="18"/>
  <c r="V40" i="18"/>
  <c r="AH40" i="18"/>
  <c r="P16" i="18"/>
  <c r="N28" i="1"/>
  <c r="N58" i="21"/>
  <c r="M58" i="21"/>
  <c r="L16" i="18"/>
  <c r="R24" i="18"/>
  <c r="L8" i="18"/>
  <c r="AD8" i="18"/>
  <c r="X24" i="18"/>
  <c r="R32" i="18"/>
  <c r="AJ16" i="18"/>
  <c r="R8" i="18"/>
  <c r="AJ32" i="18"/>
  <c r="X40" i="18"/>
  <c r="AD32" i="18"/>
  <c r="N34" i="1"/>
  <c r="L32" i="18"/>
  <c r="X8" i="18"/>
  <c r="X32" i="18"/>
  <c r="R16" i="18"/>
  <c r="AD24" i="18"/>
  <c r="M34" i="1"/>
  <c r="R40" i="18"/>
  <c r="L40" i="18"/>
  <c r="X16" i="18"/>
  <c r="AJ40" i="18"/>
  <c r="AD40" i="18"/>
  <c r="AJ8" i="18"/>
  <c r="AJ24" i="18"/>
  <c r="AD16" i="18"/>
  <c r="L24" i="18"/>
  <c r="M28" i="21"/>
  <c r="AB28" i="21" s="1"/>
  <c r="AA28" i="21" s="1"/>
  <c r="AC28" i="21" s="1"/>
  <c r="N28" i="21"/>
  <c r="Z42" i="18"/>
  <c r="T18" i="18"/>
  <c r="AF34" i="18"/>
  <c r="AF42" i="18"/>
  <c r="AF26" i="18"/>
  <c r="T26" i="18"/>
  <c r="AF10" i="18"/>
  <c r="N42" i="18"/>
  <c r="Z18" i="18"/>
  <c r="AL10" i="18"/>
  <c r="AL26" i="18"/>
  <c r="Z10" i="18"/>
  <c r="N18" i="18"/>
  <c r="M58" i="1"/>
  <c r="N26" i="18"/>
  <c r="AL18" i="18"/>
  <c r="N10" i="18"/>
  <c r="T10" i="18"/>
  <c r="AL42" i="18"/>
  <c r="N34" i="18"/>
  <c r="AF18" i="18"/>
  <c r="Z26" i="18"/>
  <c r="AL34" i="18"/>
  <c r="N58" i="1"/>
  <c r="T34" i="18"/>
  <c r="T42" i="18"/>
  <c r="Z34" i="18"/>
  <c r="T14" i="18"/>
  <c r="AL38" i="18"/>
  <c r="N14" i="18"/>
  <c r="AF22" i="18"/>
  <c r="AF38" i="18"/>
  <c r="M22" i="1"/>
  <c r="AB22" i="1" s="1"/>
  <c r="AA22" i="1" s="1"/>
  <c r="T38" i="18"/>
  <c r="T22" i="18"/>
  <c r="AL14" i="18"/>
  <c r="N22" i="18"/>
  <c r="AF6" i="18"/>
  <c r="N38" i="18"/>
  <c r="AL30" i="18"/>
  <c r="AL22" i="18"/>
  <c r="T6" i="18"/>
  <c r="Z14" i="18"/>
  <c r="Z6" i="18"/>
  <c r="AF30" i="18"/>
  <c r="Z22" i="18"/>
  <c r="T30" i="18"/>
  <c r="AL6" i="18"/>
  <c r="Z38" i="18"/>
  <c r="AF14" i="18"/>
  <c r="N22" i="1"/>
  <c r="Z30" i="18"/>
  <c r="N30" i="18"/>
  <c r="N6" i="18"/>
  <c r="M64" i="21"/>
  <c r="N64" i="21"/>
  <c r="X6" i="18"/>
  <c r="AJ30" i="18"/>
  <c r="R22" i="18"/>
  <c r="N16" i="1"/>
  <c r="AD6" i="18"/>
  <c r="L6" i="18"/>
  <c r="R30" i="18"/>
  <c r="X22" i="18"/>
  <c r="AD22" i="18"/>
  <c r="AJ6" i="18"/>
  <c r="X38" i="18"/>
  <c r="L30" i="18"/>
  <c r="R38" i="18"/>
  <c r="AJ14" i="18"/>
  <c r="R14" i="18"/>
  <c r="L38" i="18"/>
  <c r="L14" i="18"/>
  <c r="AD30" i="18"/>
  <c r="AJ38" i="18"/>
  <c r="AJ22" i="18"/>
  <c r="X30" i="18"/>
  <c r="L22" i="18"/>
  <c r="R6" i="18"/>
  <c r="X14" i="18"/>
  <c r="AD38" i="18"/>
  <c r="M16" i="1"/>
  <c r="AB16" i="1" s="1"/>
  <c r="AA16" i="1" s="1"/>
  <c r="AD14" i="18"/>
  <c r="M52" i="21"/>
  <c r="N52" i="21"/>
  <c r="M16" i="21"/>
  <c r="AB16" i="21" s="1"/>
  <c r="AA16" i="21" s="1"/>
  <c r="AC16" i="21" s="1"/>
  <c r="N16" i="21"/>
  <c r="AH12" i="18"/>
  <c r="J20" i="18"/>
  <c r="J44" i="18"/>
  <c r="AB28" i="18"/>
  <c r="P44" i="18"/>
  <c r="M64" i="1"/>
  <c r="AB64" i="1" s="1"/>
  <c r="AA64" i="1" s="1"/>
  <c r="P28" i="18"/>
  <c r="N64" i="1"/>
  <c r="P12" i="18"/>
  <c r="AH20" i="18"/>
  <c r="AB12" i="18"/>
  <c r="J28" i="18"/>
  <c r="P36" i="18"/>
  <c r="AB44" i="18"/>
  <c r="V44" i="18"/>
  <c r="AH28" i="18"/>
  <c r="V20" i="18"/>
  <c r="V12" i="18"/>
  <c r="V28" i="18"/>
  <c r="AH44" i="18"/>
  <c r="V36" i="18"/>
  <c r="AB20" i="18"/>
  <c r="AB36" i="18"/>
  <c r="J12" i="18"/>
  <c r="AH36" i="18"/>
  <c r="J36" i="18"/>
  <c r="P20" i="18"/>
  <c r="M22" i="21"/>
  <c r="AB22" i="21" s="1"/>
  <c r="AA22" i="21" s="1"/>
  <c r="AC22" i="21" s="1"/>
  <c r="N22" i="21"/>
  <c r="N46" i="21"/>
  <c r="M46" i="21"/>
  <c r="AA10" i="30" l="1"/>
  <c r="AC10" i="30" s="1"/>
  <c r="AB11" i="30"/>
  <c r="AA11" i="30" s="1"/>
  <c r="AC11" i="30" s="1"/>
  <c r="AA10" i="29"/>
  <c r="AC10" i="29" s="1"/>
  <c r="AB11" i="29"/>
  <c r="AA11" i="29" s="1"/>
  <c r="AC11" i="29" s="1"/>
  <c r="AA10" i="28"/>
  <c r="AC10" i="28" s="1"/>
  <c r="AB11" i="28"/>
  <c r="AA11" i="28" s="1"/>
  <c r="AC11" i="28" s="1"/>
  <c r="AA22" i="31"/>
  <c r="AC22" i="31" s="1"/>
  <c r="AB29" i="31"/>
  <c r="AA29" i="31" s="1"/>
  <c r="AC29" i="31" s="1"/>
  <c r="AA16" i="31"/>
  <c r="AC16" i="31" s="1"/>
  <c r="AB23" i="31"/>
  <c r="AA10" i="31"/>
  <c r="AC10" i="31" s="1"/>
  <c r="AB11" i="31"/>
  <c r="AA11" i="31" s="1"/>
  <c r="AC11" i="31" s="1"/>
  <c r="AA17" i="26"/>
  <c r="AC17" i="26" s="1"/>
  <c r="AB18" i="26"/>
  <c r="AA18" i="26" s="1"/>
  <c r="AC18" i="26" s="1"/>
  <c r="AA10" i="26"/>
  <c r="AC10" i="26" s="1"/>
  <c r="AB11" i="26"/>
  <c r="AA11" i="26" s="1"/>
  <c r="AC11" i="26" s="1"/>
  <c r="AA10" i="25"/>
  <c r="AC10" i="25" s="1"/>
  <c r="AB11" i="25"/>
  <c r="AA11" i="25" s="1"/>
  <c r="AC11" i="25" s="1"/>
  <c r="AA10" i="24"/>
  <c r="AC10" i="24" s="1"/>
  <c r="AB11" i="24"/>
  <c r="AA11" i="24" s="1"/>
  <c r="AC11" i="24" s="1"/>
  <c r="AA10" i="23"/>
  <c r="AC10" i="23" s="1"/>
  <c r="AB11" i="23"/>
  <c r="AA11" i="23" s="1"/>
  <c r="AC11" i="23" s="1"/>
  <c r="AA10" i="22"/>
  <c r="AC10" i="22" s="1"/>
  <c r="AB11" i="22"/>
  <c r="AA11" i="22" s="1"/>
  <c r="AC11" i="22" s="1"/>
  <c r="AA17" i="21"/>
  <c r="AC17" i="21" s="1"/>
  <c r="AB18" i="21"/>
  <c r="AA18" i="21" s="1"/>
  <c r="AC18" i="21" s="1"/>
  <c r="AA10" i="21"/>
  <c r="AC10" i="21" s="1"/>
  <c r="AB11" i="21"/>
  <c r="AC28" i="1"/>
  <c r="V9" i="19"/>
  <c r="P49" i="19"/>
  <c r="AB19" i="19"/>
  <c r="P29" i="19"/>
  <c r="J39" i="19"/>
  <c r="AH9" i="19"/>
  <c r="J49" i="19"/>
  <c r="AB49" i="19"/>
  <c r="AB39" i="19"/>
  <c r="J29" i="19"/>
  <c r="P19" i="19"/>
  <c r="V19" i="19"/>
  <c r="AB9" i="19"/>
  <c r="AH19" i="19"/>
  <c r="AH49" i="19"/>
  <c r="J19" i="19"/>
  <c r="V49" i="19"/>
  <c r="P39" i="19"/>
  <c r="V29" i="19"/>
  <c r="AH39" i="19"/>
  <c r="P9" i="19"/>
  <c r="V39" i="19"/>
  <c r="AB29" i="19"/>
  <c r="AH29" i="19"/>
  <c r="J9" i="19"/>
  <c r="P16" i="19"/>
  <c r="P6" i="19"/>
  <c r="AH6" i="19"/>
  <c r="V16" i="19"/>
  <c r="AB6" i="19"/>
  <c r="V46" i="19"/>
  <c r="AH46" i="19"/>
  <c r="AB46" i="19"/>
  <c r="P36" i="19"/>
  <c r="J6" i="19"/>
  <c r="P46" i="19"/>
  <c r="AB26" i="19"/>
  <c r="AB16" i="19"/>
  <c r="AH26" i="19"/>
  <c r="J16" i="19"/>
  <c r="V36" i="19"/>
  <c r="J36" i="19"/>
  <c r="V26" i="19"/>
  <c r="AH36" i="19"/>
  <c r="P26" i="19"/>
  <c r="AC10" i="1"/>
  <c r="AB36" i="19"/>
  <c r="AH16" i="19"/>
  <c r="J26" i="19"/>
  <c r="V6" i="19"/>
  <c r="J46" i="19"/>
  <c r="V47" i="19"/>
  <c r="AB7" i="19"/>
  <c r="AH17" i="19"/>
  <c r="J7" i="19"/>
  <c r="J37" i="19"/>
  <c r="P17" i="19"/>
  <c r="P7" i="19"/>
  <c r="J47" i="19"/>
  <c r="AC16" i="1"/>
  <c r="V17" i="19"/>
  <c r="AH27" i="19"/>
  <c r="AH37" i="19"/>
  <c r="V27" i="19"/>
  <c r="AB37" i="19"/>
  <c r="AH47" i="19"/>
  <c r="AB47" i="19"/>
  <c r="P47" i="19"/>
  <c r="AB27" i="19"/>
  <c r="AH7" i="19"/>
  <c r="J27" i="19"/>
  <c r="P37" i="19"/>
  <c r="V7" i="19"/>
  <c r="J17" i="19"/>
  <c r="P27" i="19"/>
  <c r="V37" i="19"/>
  <c r="AB17" i="19"/>
  <c r="J28" i="19"/>
  <c r="V28" i="19"/>
  <c r="P28" i="19"/>
  <c r="V38" i="19"/>
  <c r="P8" i="19"/>
  <c r="J8" i="19"/>
  <c r="AC22" i="1"/>
  <c r="AH38" i="19"/>
  <c r="AB18" i="19"/>
  <c r="J18" i="19"/>
  <c r="P38" i="19"/>
  <c r="AH8" i="19"/>
  <c r="V8" i="19"/>
  <c r="AH18" i="19"/>
  <c r="J38" i="19"/>
  <c r="AB28" i="19"/>
  <c r="P48" i="19"/>
  <c r="P18" i="19"/>
  <c r="J48" i="19"/>
  <c r="AB8" i="19"/>
  <c r="V48" i="19"/>
  <c r="AB48" i="19"/>
  <c r="AH48" i="19"/>
  <c r="V18" i="19"/>
  <c r="AB38" i="19"/>
  <c r="AH28" i="19"/>
  <c r="V25" i="19"/>
  <c r="V45" i="19"/>
  <c r="J15" i="19"/>
  <c r="AB45" i="19"/>
  <c r="P25" i="19"/>
  <c r="AH25" i="19"/>
  <c r="AH55" i="19"/>
  <c r="AB15" i="19"/>
  <c r="P15" i="19"/>
  <c r="P45" i="19"/>
  <c r="V15" i="19"/>
  <c r="J35" i="19"/>
  <c r="AH45" i="19"/>
  <c r="J25" i="19"/>
  <c r="AB35" i="19"/>
  <c r="AB55" i="19"/>
  <c r="AH15" i="19"/>
  <c r="V35" i="19"/>
  <c r="J55" i="19"/>
  <c r="AC64" i="1"/>
  <c r="J45" i="19"/>
  <c r="P35" i="19"/>
  <c r="AH35" i="19"/>
  <c r="V55" i="19"/>
  <c r="P55" i="19"/>
  <c r="AB25" i="19"/>
  <c r="AA23" i="31" l="1"/>
  <c r="AC23" i="31" s="1"/>
  <c r="AB24" i="31"/>
  <c r="AA24" i="31" s="1"/>
  <c r="AC24" i="31" s="1"/>
  <c r="AA11" i="21"/>
  <c r="AC11" i="21" s="1"/>
  <c r="AB12" i="21"/>
  <c r="AA12" i="21" l="1"/>
  <c r="AC12" i="21" s="1"/>
  <c r="AB13" i="21"/>
  <c r="AA13" i="21" s="1"/>
  <c r="AC13" i="21"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<sst xmlns="http://schemas.openxmlformats.org/spreadsheetml/2006/main" count="1655" uniqueCount="464">
  <si>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</si>
  <si>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</si>
  <si>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</si>
  <si>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</si>
  <si>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</si>
  <si>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</si>
  <si>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</si>
  <si>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</si>
  <si>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</si>
  <si>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</si>
  <si>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</si>
  <si>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</si>
  <si>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</si>
  <si>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</si>
  <si>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</si>
  <si>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</si>
  <si>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</si>
  <si>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</si>
  <si>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</si>
  <si>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</si>
  <si>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</si>
  <si>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</si>
  <si>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</si>
  <si>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</si>
  <si>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</si>
  <si>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</si>
  <si>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</si>
  <si>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</si>
  <si>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</si>
  <si>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</si>
  <si>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</si>
  <si>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</si>
  <si>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</si>
  <si>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</si>
  <si>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</si>
  <si>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</si>
  <si>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</si>
  <si>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</si>
  <si>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</si>
  <si>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</si>
  <si>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</si>
  <si>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</si>
  <si>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</si>
  <si>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</si>
  <si>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</si>
  <si>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</si>
  <si>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</si>
  <si>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</si>
  <si>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</si>
  <si>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</si>
  <si>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</si>
  <si>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</si>
  <si>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</si>
  <si>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</si>
  <si>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</si>
  <si>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</si>
  <si>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</si>
  <si>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</si>
  <si>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</si>
  <si>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</si>
  <si>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</si>
  <si>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</si>
  <si>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</si>
  <si>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</si>
  <si>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</si>
  <si>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</si>
  <si>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</si>
  <si>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</si>
  <si>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</si>
  <si>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</si>
  <si>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</si>
  <si>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</si>
  <si>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</si>
  <si>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</si>
  <si>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</si>
  <si>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</si>
  <si>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</si>
  <si>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</si>
  <si>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</si>
  <si>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</si>
  <si>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</si>
  <si>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</si>
  <si>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</si>
  <si>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</si>
  <si>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</si>
  <si>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</si>
  <si>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</si>
  <si>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</si>
  <si>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</si>
  <si>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</si>
  <si>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</si>
  <si>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</si>
  <si>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</si>
  <si>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</si>
  <si>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</si>
  <si>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</si>
  <si>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</si>
  <si>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</si>
  <si>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</si>
  <si>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</si>
  <si>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</si>
  <si>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</si>
  <si>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</si>
  <si>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</si>
  <si>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</si>
  <si>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</si>
  <si>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</si>
  <si>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</si>
  <si>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</si>
  <si>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</si>
  <si>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</si>
  <si>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</si>
  <si>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</si>
  <si>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</si>
  <si>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</si>
  <si>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</si>
  <si>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</si>
  <si>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</si>
  <si>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</si>
  <si>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</si>
  <si>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</si>
  <si>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</si>
  <si>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</si>
  <si>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</si>
  <si>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</si>
  <si>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</si>
  <si>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</si>
  <si>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</si>
  <si>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</si>
  <si>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</si>
  <si>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</si>
  <si>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</si>
  <si>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</si>
  <si>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</si>
  <si>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</si>
  <si>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</si>
  <si>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</si>
  <si>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</si>
  <si>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</si>
  <si>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</si>
  <si>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</si>
  <si>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</si>
  <si>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</si>
  <si>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</si>
  <si>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</si>
  <si>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</si>
  <si>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</si>
  <si>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</si>
  <si>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</si>
  <si>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</si>
  <si>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</si>
  <si>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</si>
  <si>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</si>
  <si>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</si>
  <si>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</si>
  <si>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</si>
  <si>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</si>
  <si>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</si>
  <si>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</si>
  <si>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</si>
  <si>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</si>
  <si>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</si>
  <si>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</si>
  <si>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</si>
  <si>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</si>
  <si>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</si>
  <si>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</si>
  <si>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</si>
  <si>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</si>
  <si>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</si>
  <si>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</si>
  <si>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</si>
  <si>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</si>
  <si>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</si>
  <si>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</si>
  <si>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</si>
  <si>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</si>
  <si>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</si>
  <si>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</si>
  <si>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</si>
  <si>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</si>
  <si>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</si>
  <si>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</si>
  <si>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</si>
  <si>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</si>
  <si>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</si>
  <si>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</si>
  <si>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</si>
  <si>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</si>
  <si>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</si>
  <si>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</si>
  <si>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</si>
  <si>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</si>
  <si>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</si>
  <si>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</si>
  <si>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</si>
  <si>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</si>
  <si>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</si>
  <si>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</si>
  <si>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</si>
  <si>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</si>
  <si>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</si>
  <si>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</si>
  <si>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</si>
  <si>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</si>
  <si>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</si>
  <si>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</si>
  <si>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</si>
  <si>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</si>
  <si>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</si>
  <si>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</si>
  <si>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</si>
  <si>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</si>
  <si>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</si>
  <si>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Actualmente  no existe un control establecido.</t>
  </si>
  <si>
    <t>Junio de 2021</t>
  </si>
  <si>
    <t xml:space="preserve">Semestral </t>
  </si>
  <si>
    <t>Anual</t>
  </si>
  <si>
    <t xml:space="preserve">Falta de recursos económicos, físicos y tecnológicos </t>
  </si>
  <si>
    <t xml:space="preserve">Seguimiento semestral a la ejecución de los planes de acción anuales </t>
  </si>
  <si>
    <t>El desconocimiento del reporte por parte del trabajador en los tiempos establecidos por la normatividad aplicable.</t>
  </si>
  <si>
    <t>Reporte extemporáneo por la Entidad.</t>
  </si>
  <si>
    <t>En los procesos de inducción y reinducción del personal se les informa y recuerda las responsabilidades frente al reporte oportuno de los incidentes o accidentes de trabajo.</t>
  </si>
  <si>
    <t>Fortalecer los procesos de inducción y reinducción del personal para el reporte oportuno de los incidentes o accidentes de trabajo.</t>
  </si>
  <si>
    <t>Perdida y adulteración  de Historias Laborales</t>
  </si>
  <si>
    <t>Inexistencia de un control de préstamo de documentos.</t>
  </si>
  <si>
    <t>No asignación del responsable de las historias laborales y sitio adecuado para su almacenamiento.</t>
  </si>
  <si>
    <t>Permanente</t>
  </si>
  <si>
    <t xml:space="preserve">Incumplimiento en la implementación de la Ventanilla única integral.
</t>
  </si>
  <si>
    <t xml:space="preserve">Se desconoce la importancia de la implementación de la ventanilla. </t>
  </si>
  <si>
    <t>Primer trimestre de 2021</t>
  </si>
  <si>
    <t xml:space="preserve">Trimestral </t>
  </si>
  <si>
    <t>Diseñar la estrategia o herramienta tecnológica para la implementación de la ventanilla integral del INDERSANTANDER.</t>
  </si>
  <si>
    <t>Equipo de trabajo (personal encargado del funcionamiento de la ventanilla, profesional de apoyo MIPG, profesional de apoyo de la oficina jurídica, Profesional de apoyo sistemas, jefe de control interno).</t>
  </si>
  <si>
    <t>Se realizaron mesas de trabajo para diseñar la herramienta a través de Excel, se definieron las características del formato y se estandarizo al MIPG-SGC del Instituto.  Se concertó que su uso se realizaría mediante drive.</t>
  </si>
  <si>
    <t xml:space="preserve">Realizar la implementación de la ventanilla única integral con la estrategia diseñada y emitir el acto administrativo que adopta y obliga el buen uso de la misma al interior del instituto.  </t>
  </si>
  <si>
    <t>Equipo de trabajo (profesional de apoyo MIPG y profesional de apoyo de la oficina jurídica)</t>
  </si>
  <si>
    <t>Primer semestre  de 2021</t>
  </si>
  <si>
    <t>Equipo de trabajo (personal encargado del funcionamiento de la ventanilla y Profesional de apoyo sistemas).</t>
  </si>
  <si>
    <t>Capacitar al personal que debe diligenciar el formato estandarizado para el implementación de la ventanilla única integral.</t>
  </si>
  <si>
    <t>Configurar el conjunto de actividades, con niveles de prioridad, que se deben realizar con el fin de cumplir con los objetivos institucionales y compromisos plasmados en el Plan de Desarrollo Departamental.</t>
  </si>
  <si>
    <t>Este proceso aplica desde la planificacion y definición de los lineamientos y metodologías para el direccionamiento estratégico de la entidad hasta el seguimiento de las acciones propuestas</t>
  </si>
  <si>
    <t>Bajo índice de desempeño institucional en el Formulario Único de Reporte y Avance de Gestión FURAG II</t>
  </si>
  <si>
    <t>Falta de acciones efectivas para el buen desempeño y avance del Modelo Integrado de Planeación y Gestión y del Modelo Estándar de Control Interno - MECI</t>
  </si>
  <si>
    <t xml:space="preserve">
No presentar el reporte  en el aplicativo del FURAG II. 
</t>
  </si>
  <si>
    <t>Vincular a Personal competente e idóneo que lidere la implementación del Modelo Integrado de Planeación y Gestión-MIPG.</t>
  </si>
  <si>
    <t>Vincular mediante contrato de prestación de servicios al personal competente e idóneo para el mejoramiento y la implementación del Modelo Integrado de Planeación y Gestión-MIPG.</t>
  </si>
  <si>
    <t xml:space="preserve">Director General </t>
  </si>
  <si>
    <t xml:space="preserve">Se  cuenta con el apoyo profesional para el  mejoramiento y la implementación del Modelo Integrado de Planeación y Gestión-MIPG, mediante la ejecución del contrato de prestación de servicios N 003 del 28 de Enero  de 2021.
</t>
  </si>
  <si>
    <t xml:space="preserve">
Realizar el reporte del desempeño institucional ante el aplicativo del FURAG II. 
</t>
  </si>
  <si>
    <t xml:space="preserve">
Profesional de apoyo MIPG y demás personal competente del INDERSANTANDER 
</t>
  </si>
  <si>
    <t>Realizar el reporte del indice  del desempeño institucional ante el aplicativo del FURAG II del DAFP</t>
  </si>
  <si>
    <t>ANUAL</t>
  </si>
  <si>
    <t>Dentro de las actividades desarrolladas se destaca; la asistencia a las diferentes capacitaciones sobre la actualización del aplicativo FURAG II, dar cumplimiento a la funcionalidad de asignación con el apoyo del personal competente para dar respuesta y finalmente el reporte con emisión del certificado de cumplimiento con fecha de 19 de Marzo de 2021.</t>
  </si>
  <si>
    <t>Diseñar e implementar  los  planes de acción.</t>
  </si>
  <si>
    <t>Diseñar e implementar  los  planes de acción para mejorar y sostener el MIPG</t>
  </si>
  <si>
    <t xml:space="preserve">
Profesional de apoyo MIPG y reponsables de las acciones
</t>
  </si>
  <si>
    <t xml:space="preserve">En el comité institucional de gestión y desempeño-MIPG, realizado el 15 de Febrero de 2021, fue aprobado el plan de trabajo o de acción del MIPG y actualmente se ha venido implementando. </t>
  </si>
  <si>
    <t>Deporte Estudiantil y Formativo</t>
  </si>
  <si>
    <t>Gestionar el desarrollo de actividades para el fomento del deporte y la competencia a nivel estudiantil.</t>
  </si>
  <si>
    <t>Comprende desde los procesos de iniciación, fundamentación hasta el perfeccionamiento deportivo. Tiene lugar tanto en los programas del sector educativo formal y no formal, como en  los  programas desescolarizados de  las  escuelas de formación deportiva y semejantes.</t>
  </si>
  <si>
    <t>Incumplimiento de las metas formuladas en el Plan de Acción Institucional 2021 del Plan de Desarrollo Departamental.</t>
  </si>
  <si>
    <t xml:space="preserve">1. Inadecuada planificación.
2. Falta de recursos administrativos y presupuestales.
</t>
  </si>
  <si>
    <t xml:space="preserve">Incumplimiento de los cofinanciadores externos.                                                    </t>
  </si>
  <si>
    <t>10 dias habiles siguientes al corte del trimestre</t>
  </si>
  <si>
    <t xml:space="preserve">Presentar de forma trimestral al equipo de seguimiento y evaluación de la Secretaria de Planeación Departamental, el informe de seguimiento al cumplimiento de las metas del plan de desarrollo.                                 </t>
  </si>
  <si>
    <t>Equipo delegado por la Alta Direccion.</t>
  </si>
  <si>
    <t xml:space="preserve">Realizar acciones de seguimiento trimestral al cumplimiento del Plan de Acción 2021   y presentar informe al equipo delegado por la alta  dirección.        </t>
  </si>
  <si>
    <t xml:space="preserve">
Se pudo corroborar que el informe de cumplimiento y avance de las metas del plan de acción 2021 correspondiente al primer trimestre de la presente vigencia fue remitido  el 17 de Abril al equipo de seguimiento y evaluación de la Secretaria de Planeación Departamental.                     
</t>
  </si>
  <si>
    <t xml:space="preserve">Presentar informe de cumplimiento y avance de las metas del plan de acción 2021 para conocimiento y toma decisiones ante el Comité Institucional   de Gestión y Desempeño-MIPG.   </t>
  </si>
  <si>
    <t xml:space="preserve">Presentar y socializar  de forma trimestral al detalle el  informe de cumplimiento y avance de las metas del plan de acción 2021 para conocimiento y toma decisiones ante el Comité Institucional   de Gestión y Desempeño-MIPG.   </t>
  </si>
  <si>
    <t>Trimestral</t>
  </si>
  <si>
    <t>Se tiene programado como uno de los ítems abordar en el comité a desarrollarse en el mes  de Mayo, en cumplimiento  de la  política de seguimiento y evaluación del desempeño institucional de la dimensión de evaluación de resultados.</t>
  </si>
  <si>
    <t>No se ha realizada el proceso de habilitación del servicio de acuerdo con la normatividad vigente.</t>
  </si>
  <si>
    <t>No se han cumplido los requisitos de la normatividad vigente aplicable.</t>
  </si>
  <si>
    <t xml:space="preserve">Solicitar la habilitación de servicios de salud, que por requerimientos propios de nuestra actividad, podamos brindar de manera exclusiva servicios de baja complejidad y consulta especializada, que no incluyan servicios de hospitalización ni quirúrgicos. </t>
  </si>
  <si>
    <t>Una vez analizada la normatividad vigente la Dirección definirá la mejor opción de habilitación de servicios que permita brindar la atención integral del deportista.</t>
  </si>
  <si>
    <t>Profesionales del area biomedica</t>
  </si>
  <si>
    <t>Semestral</t>
  </si>
  <si>
    <t>Deficiente e insuficiente inducciones, re inducciones y capacitaciones</t>
  </si>
  <si>
    <t>Falta de planificación y organización del proceso.</t>
  </si>
  <si>
    <t>Falta de Socialización del Plan institucional de capacitación.</t>
  </si>
  <si>
    <t>Area de Talento Humano y profesionales de apoyo</t>
  </si>
  <si>
    <t>Realizar buenos ejercicios de divulgación para garantizar la asistencia de los funcionarios y contratistas del instituto en las jornadas de inducción y reinducción institucional.</t>
  </si>
  <si>
    <t>Socializar y divulgar las jornadas de inducción y reinducción institucional.</t>
  </si>
  <si>
    <t>Cada vez que se requiera</t>
  </si>
  <si>
    <t>Programar y Desarrollar las actividades de inducción y reinducción.</t>
  </si>
  <si>
    <t>Programar, Desarrollar y realizar seguimiento mensual de las actividades de capacitación, inducción y reinducción en su ejecucción.</t>
  </si>
  <si>
    <t>En el correspondiente periodo, 23 de Marzo de 2021 se llevó acabo la jornada de inducción y reinducción institucional integral donde se abordaron los siguientes temas; Modelo Integrado de Planeación y Gestión-MIPG, Sistema de Gestión de Calidad, Sistema de Gestión de Seguridad y Salud en el Trabajo, Sistema de Control Interno y demás aspectos institucionales.</t>
  </si>
  <si>
    <t xml:space="preserve">Se emitió memorando No.03, mediante el cual se realizó la convocatoria para la asistencia a la jornada de inducción y reinducción institucional integral, la cual fue divulgada mediante los correos institucionales y grupo del whatsapp del Instituto. </t>
  </si>
  <si>
    <t>No ejecución de los planes estratégicos e institucionales del proceso de gestión de talento humano.</t>
  </si>
  <si>
    <t xml:space="preserve">1.No realizar el estudio técnico de necesidades
2.No planificar las actividades a desarrollar en cada uno de los planes. 
</t>
  </si>
  <si>
    <t>Primer Trimestre de 2021</t>
  </si>
  <si>
    <t xml:space="preserve">Aplicar las encuestas de necesidades y de percepción para construir el estudio de necesidades y a partir del mismo formular los planes.   </t>
  </si>
  <si>
    <t xml:space="preserve">
Presentar  y socializar para su aprobación los planes de talento humano  ante el comité Institucional   de Gestión y Desempeño-MIPG. 
</t>
  </si>
  <si>
    <t xml:space="preserve">Se aplicaron las encuestas y se construyeron los planes acorde al estudio técnico de necesidades y expectativas del personal del INDERSANTANDER. </t>
  </si>
  <si>
    <t>Se Presentó y socializo para su aprobación los planes de talento humano ante el comité Institucional   de Gestión y Desempeño-MIPG realizado el 15 de febrero de 2021, que con ocasión a unos compromisos definidos en el mismo, se convocó a sesión extraordinaria al día siguiente 16 de febrero de 2021.</t>
  </si>
  <si>
    <t xml:space="preserve">Presentar el seguimiento semestral a la ejecución de los planes de acción de talento humano ante el comité Institucional   de Gestión y Desempeño-MIPG.   </t>
  </si>
  <si>
    <t>Area de Talento Humano y asesora del  SG-SST</t>
  </si>
  <si>
    <t xml:space="preserve">Se ha venido realizando el préstamo de las historias laborales con el uso del formato (FOGD05-02 SOLICITUD PRESTAMO DE DOCUMENTOS) , así como se ha venido llevando el formato (FORH07-02 HOJA CONTROL HISTORIAS LABORALES).
</t>
  </si>
  <si>
    <t xml:space="preserve">Construir los planes de talento humano a partir d estudio técnico de necesidades y expectativas realizado a los uncionarios. </t>
  </si>
  <si>
    <t>Presentar  y socializar para su aprobación los planes de talento humano ante el comité Institucional   de Gestión y Desempeño-MIPG .</t>
  </si>
  <si>
    <t xml:space="preserve">
No efectuar  las transferencias documentales , acorde a las tablas de retención documental. 
</t>
  </si>
  <si>
    <t>Falta de espacio en el archivo central.</t>
  </si>
  <si>
    <t xml:space="preserve">Falta de herramientas para la organización del archivo </t>
  </si>
  <si>
    <t xml:space="preserve">
Se realiza la verificación de los tiempos establecidos en las tablas de retención documental, con el objetivo  trasladar el archivo de gestión al central. 
</t>
  </si>
  <si>
    <t>No se han realizado traslados, porque no se dispone del espacio y de los estantes.</t>
  </si>
  <si>
    <t xml:space="preserve">Adquirir los estantes para ubicar el archivo de gestion trasladado </t>
  </si>
  <si>
    <t xml:space="preserve">Se logró la destinación presupuestal por un valor de $6.000.000 y actualmente se están realizando las cotizaciones de los estantes. </t>
  </si>
  <si>
    <t>Organizar el archivo de gestión en el central, se marca el estante y se realiza el inventario documental mediante el uso de formato (FOGD03 -03 FORMATO UNICO DE INVETARIO DOCUMENTAL - FUID).</t>
  </si>
  <si>
    <t xml:space="preserve">Trasladar el archivo de gestión de todas las areas </t>
  </si>
  <si>
    <t xml:space="preserve">Técnico administrativo –gestión documental </t>
  </si>
  <si>
    <t>Perdida de documentación del archivo central  (carpeta, folios, cajas etc.)</t>
  </si>
  <si>
    <t>No se dispone de los recursos financieros y tecnológicos.</t>
  </si>
  <si>
    <t>No se cuenta con personal de apoyo para el proceso.</t>
  </si>
  <si>
    <t xml:space="preserve">Se ha venido realizando el préstamo de los documentos mediante la aplicación del formato (FOGD05-02 SOLICITUD PRESTAMO DE DOCUMENTOS, sin presentar ninguna anomalía, es decir que no se ha materializado  el riesgo. </t>
  </si>
  <si>
    <t>Incumplimiento de controles diseñados.</t>
  </si>
  <si>
    <t xml:space="preserve">Dar cumplimiento al procedimiento y al formato diseñado para el préstamo de documentos. </t>
  </si>
  <si>
    <t>Fondos acumulados de las vigencias anteriores sin organizar de acuerdo con la normatividad vigente.</t>
  </si>
  <si>
    <t>Seleccionar la documentación existente en los fondos acumulados para poder crear las tablas de valoración documental y de esta forma lograr organizar los archivos</t>
  </si>
  <si>
    <t>Realizar el inventario mediante el uso de formato (FOGD03 -03 FORMATO UNICO DE INVETARIO DOCUMENTAL - FUID).</t>
  </si>
  <si>
    <t>Técnico administrativo –gestión documental y personal de apoyo al proceso.</t>
  </si>
  <si>
    <t>Diciembre de 2021</t>
  </si>
  <si>
    <t xml:space="preserve">La necesidad se ha puesto en conocimiento del director del INDERSANTANDER y de la Jefe Directa. </t>
  </si>
  <si>
    <t>Planes de gestión documental desactualizados.</t>
  </si>
  <si>
    <t>Revisión de los planes de gestión documental para su actualización.</t>
  </si>
  <si>
    <t xml:space="preserve">Una vez se tengan actualizados presentar y socializar para su aprobación ante comité Institucional   de Gestión y Desempeño-MIPG. </t>
  </si>
  <si>
    <t xml:space="preserve">Se ha vendido revisando para su actualización las actividades del PINAR y de los manuales y formatos. Se han cumplido algunas actividades como lo son; la realización del inventario 2008 al 2019 y la marcación de carpetas. </t>
  </si>
  <si>
    <t xml:space="preserve">
Realizar seguimiento al avance de cumplimiento de los planes de gestión documental. 
</t>
  </si>
  <si>
    <t xml:space="preserve">
Presentar los resultados del monitoreo al cumplimiento de los planes ante el comité Institucional   de Gestión y Desempeño-MIPG. 
</t>
  </si>
  <si>
    <t>Agosto de 2021</t>
  </si>
  <si>
    <t>Desactualización del Inventario de Bienes Muebles e Inmuebles del INDERSANTANDER.</t>
  </si>
  <si>
    <t>Falta de reporte de las partes implicadas.</t>
  </si>
  <si>
    <t>Adopción e implementación del manual de manejo y control administrativo de los recursos físicos MAAB01-01.</t>
  </si>
  <si>
    <t xml:space="preserve">Solicitar la publicación del manual y la eliminación de los procedimientos que se sustituyen con el mismo para su consulta en la herramienta institucional Dropbox. </t>
  </si>
  <si>
    <t>Publicación del manual en el link institucional de Dropbox.</t>
  </si>
  <si>
    <t>Técnico administrativo –Almacen</t>
  </si>
  <si>
    <t>El 24 de Marzo de 2021, se presentó ante MIPG-SGC  la solicitud de mejora documental en el sistema para la eliminación de los procedimientos con los códigos (PRAF16-02; PRAF17-02; PRAF18-02; PRAF19-02; PRAF20-02; PRAF21-02; PRAF22-02; PRAF23-02; PRAF24-02; PRAF25; PRAF26-02; PRAF27-02; PRAF28-02) e inclusión del Manual de manejo y control administrativo de los recursos físicos MAAB01-01.</t>
  </si>
  <si>
    <t xml:space="preserve">Adquisición de bienes y servicios  </t>
  </si>
  <si>
    <t>Generación de Obligaciones Contraídas dobles a favor del mismo Contratista o por mayor valor del solicitado.</t>
  </si>
  <si>
    <t xml:space="preserve">
Falta de controles apropiados en la elaboración de Obligaciones Contraídas.
</t>
  </si>
  <si>
    <t xml:space="preserve">Se lleva registro y control de las cuentas de cobro desde que se radican hasta el traslado de las mismas al área de tesorería. </t>
  </si>
  <si>
    <t xml:space="preserve">Área de contabilidad 
</t>
  </si>
  <si>
    <t xml:space="preserve">Se ha venido registrando de forma estricta para llevar el control en la radicación de las cuentas por pagar en pro de no recibir solicitudes dobles a favor de la misma persona y también se realiza   revisión detallada de las Obligaciones Contraídas antes de enviarlas al área de Tesorería.
</t>
  </si>
  <si>
    <t>Transferencias con errores al momento de realizar el pago.</t>
  </si>
  <si>
    <t xml:space="preserve">Error involuntario del pagador en la digitación de la cuenta del beneficiario a donde se realiza el traslado </t>
  </si>
  <si>
    <t xml:space="preserve">1. Procedimientos documentados.
2.Documentos soporte de las transacciones bancarias.
</t>
  </si>
  <si>
    <t>Diario</t>
  </si>
  <si>
    <t xml:space="preserve">Área de tesorería </t>
  </si>
  <si>
    <t>1.Establecer puntos de control efectivos para los pagos o para los traslados de fondos, tales como disponer del tiempo. 
2. Documentación soporte idónea de los pagos y  traslados de fondos.</t>
  </si>
  <si>
    <t xml:space="preserve">Se ha venido dando cumplimiento  a la circular No.003 del 13 de mayo de 2020, con el objetivo de culturizar al personal del Instituto en que los pagos se realizan los días martes y jueves de la semana. </t>
  </si>
  <si>
    <t>Presiones de los mismos funcionarios o contratistas  de la entidad por el pago rápido.</t>
  </si>
  <si>
    <t>No publicación en el SECOP o publicación extemporánea.</t>
  </si>
  <si>
    <t>Publicación parcial de los documentos del proceso.</t>
  </si>
  <si>
    <t>Capacitar al personal de apoyo asignado.</t>
  </si>
  <si>
    <t xml:space="preserve">Se vinculó mediante contrato de prestación de servicios la persona encargada de brindar apoyo al funcionario responsable de cargar la contratación en la plataforma del SECOP </t>
  </si>
  <si>
    <t>Vincular personal de apoyo al auxiliar administrativo encargado de publicar los documentos de los procesos a las plataformas.</t>
  </si>
  <si>
    <t>Mantener vinculado al instituto  la persona encargada de brindar apoyo al funcionario responsable de cargar la contratación en la plataforma del SECOP.</t>
  </si>
  <si>
    <t xml:space="preserve">Director general 
 y Jefe de oficina jurídica 
</t>
  </si>
  <si>
    <t>Realizar capacitación al personal de la entidad y específicamente a los supervisores  de los contratos en  Supervisión, documentos a publicar en el SECOP  y liquidación de contrato, así como el manejo de las hojas de ruta</t>
  </si>
  <si>
    <t xml:space="preserve">
Asesor jurídico y Jefe de oficina jurídica
</t>
  </si>
  <si>
    <t>Julio de 2021</t>
  </si>
  <si>
    <t>Capacitación programada dentro del plan institucional de capacitación-PIC 2021.</t>
  </si>
  <si>
    <t>Desorganización administrativa de la documentación del INDERSANTANDER.</t>
  </si>
  <si>
    <t>Fallas en los controles existentes</t>
  </si>
  <si>
    <t>Falencias en el proceso de manejo y archivo de los expedientes contractuales.</t>
  </si>
  <si>
    <t>Supervisores y  Jefe de oficina jurídica</t>
  </si>
  <si>
    <t xml:space="preserve">Se ha venido dando uso a la aplicación de las hojas de ruta o listas de chequeo en tiempo real. </t>
  </si>
  <si>
    <t xml:space="preserve">
Página web institucional desactualizada 
</t>
  </si>
  <si>
    <t xml:space="preserve">Diseño programático, tecnológico y administrativo de la página web antiguo </t>
  </si>
  <si>
    <t xml:space="preserve">Dificultad en la codificación de la programación de la página web, solo permite un diseño especifico. </t>
  </si>
  <si>
    <t xml:space="preserve">Se ha venido comunicando en las auditorías internas, así como se puso en conocimiento del director general ante el comité Institucional   de Gestión y Desempeño-MIPG del 15 de Febrero de 2021. </t>
  </si>
  <si>
    <t xml:space="preserve">
Jefe de oficina de control interno y profesional de apoyo MIPG.
</t>
  </si>
  <si>
    <t xml:space="preserve">Anual </t>
  </si>
  <si>
    <t xml:space="preserve">Contratar la actualización de la página web. </t>
  </si>
  <si>
    <t xml:space="preserve">Se cuenta con un profesional de apoyo al área de las TICS quien ejerce el rol de webmaster. </t>
  </si>
  <si>
    <t>Pérdida total o parcia de la información.</t>
  </si>
  <si>
    <t xml:space="preserve">Falta de herramientas en cuanto a seguridad, almacenamiento y protección de datos </t>
  </si>
  <si>
    <t>Manipulación de la información en los servidores.</t>
  </si>
  <si>
    <t xml:space="preserve">Profesional de apoyo al área de las TICS </t>
  </si>
  <si>
    <t>Funcionarios de planta y contratistas de la entidad deben cumplir a cabalidad las medidas contempladas en la política de seguridad y privacidad de la información diseñada para el Indersantander.</t>
  </si>
  <si>
    <t>Monitorear el cumplimiento de la política de seguridad y privacidad de la información adoptada para el Indersantander</t>
  </si>
  <si>
    <t xml:space="preserve">Gestor documental del Sistemas de gestión de calidad desactualizado. </t>
  </si>
  <si>
    <t xml:space="preserve">Falta de acciones de mejora documentales </t>
  </si>
  <si>
    <t xml:space="preserve">Falta de conocimiento, revisión y consulta por parte de los líderes de procesos y sus equipos de trabajo. </t>
  </si>
  <si>
    <t>Efectuar las mejoras de gestión documental al Sistema de gestión de calidad</t>
  </si>
  <si>
    <t>Profesional de Apoyo MIPG-SGC</t>
  </si>
  <si>
    <t>En el primer trimestre se recibieron y realizaron 12 solicitudes de mejora documental de los diferentes procesos de la Entidad, mediante el registro del formato  (FOGI04-04 SOLICITUD DE MEJORA DOCUMENTAL).</t>
  </si>
  <si>
    <t>Procedimiento estandarizado para las acciones de mejora al Sistema de gestión de calidad y formato parametrizado para su uso (FOGI04-04 SOLICITUD DE MEJORA DOCUMENTAL).</t>
  </si>
  <si>
    <t>Incumplimiento de los planes de mejoramiento tanto internos como externos</t>
  </si>
  <si>
    <t>Los líderes de los procesos evaluados no cumplen con los compromisos establecidos</t>
  </si>
  <si>
    <t xml:space="preserve">Falta de compromiso o recursos económicos </t>
  </si>
  <si>
    <t xml:space="preserve">Jefe de la oficina de control interno </t>
  </si>
  <si>
    <t xml:space="preserve">Realzar seguimiento trimestral a los planes de mejoramiento internos y externos. </t>
  </si>
  <si>
    <t>En el correspondiente periodo se realizó el seguimiento y reporte en la plataforma de SIA Contraloría del avance del cumplimiento del plan de mejoramiento suscrito con la CGS.</t>
  </si>
  <si>
    <t xml:space="preserve">Realzar seguimiento trimestral a los planes de mejoramiento internos y externos y comunicar su estado ante el comité institucional de coordinación de control interno  y en caso de ser necesario generar las alertas del incumplimiento ante el mismo. </t>
  </si>
  <si>
    <t>Información suministrada para desarrollar las auditorías, no cumple con las características de veracidad, calidad y oportunidad.</t>
  </si>
  <si>
    <t>Ausencia de compromiso institucional</t>
  </si>
  <si>
    <t xml:space="preserve">Incumplimiento a los compromisos establecidos con la mejora continua de la entidad </t>
  </si>
  <si>
    <t xml:space="preserve">Se presenta y aprueba ante el comité institucional de coordinación de control interno el plan anual de auditorías, el cual posteriormente es socializado al  interior del INDERSANTANDER con cada responsable. </t>
  </si>
  <si>
    <t xml:space="preserve">Socializar el plan de auditorías y su programación con cada responsable de atender las mismas. </t>
  </si>
  <si>
    <t>Diseñar, crear, aplicar, evaluar, controlar y coordinar los diferentes planes, políticas y programas administrativos, así como la formación y capacitación del talento humano de las entidades que hacen parte del deporte asociado en el departamento.</t>
  </si>
  <si>
    <t>Comprende desde la asesoria, apoyo hasta y seguimiento en la ejecucion de programas a las entidades del Sistema Departamental del Deporte.</t>
  </si>
  <si>
    <t>Deporte Asociado</t>
  </si>
  <si>
    <t xml:space="preserve">DEPORTE SOCIAL COMUNITARIO </t>
  </si>
  <si>
    <t>Generar espacios de esparcimiento y recreación que contribuyan al mejoramiento de la calidad de vida de la comunidad santandereana.</t>
  </si>
  <si>
    <t>Abarca desde la planeación de todas las actividades de recreación, deporte y aprovechamiento del tiempo libre hasta su ejecución en la población objetivo.</t>
  </si>
  <si>
    <t>DEPORTE DE ALTO RENDIMIENTO</t>
  </si>
  <si>
    <t>Diseñar, aplicar, dirigir, evaluar, controlar y coordinar junto con la entidad los planes, políticas y programas en materia de deporte competitivo y de alto rendimiento.</t>
  </si>
  <si>
    <t>Comprende desde la planeación del poyo integral a los deportistas hasta el seguimiento a la ejecucion de programas y planes referentes al deporte de competencia.</t>
  </si>
  <si>
    <t>GESTION DEL TALENTO HUMANO</t>
  </si>
  <si>
    <t>Proveer y mantener el Talento Humano competente requerido por cada uno de los  procesos para lograr el cumplimiento de los objetivos institucionales.</t>
  </si>
  <si>
    <t>Este proceso comprende desde la vinculación del Talento Humano, su capacitación, bienestar, salud y seguridad hasta su desvinculación</t>
  </si>
  <si>
    <t>ADMINISTRATIVO Y FINANCIERO</t>
  </si>
  <si>
    <t xml:space="preserve">Garantizar una adecuada administración de los recursos financieros conforme a las prioridades institucionales. </t>
  </si>
  <si>
    <t>Este proceso cubre desde la planificación y ejecución del Presupuesto, el registro y presentación de informes contable hasta el pago de las cuentas conforme a la normatividad vigente.</t>
  </si>
  <si>
    <t>Garantizar la adquisición de bienes, obras o servicios de forma transparente y en cumplimiento de la normatividad legal vigente.</t>
  </si>
  <si>
    <t>Este proceso abarca desde el acompañamiento,la proyeccion hasta la verificación en las difeerentes etapas (precontractual, contractual y poscontractual)  de la adquision de bienes, obras y servicios de la entidad.</t>
  </si>
  <si>
    <t>GESTION JURIDICA</t>
  </si>
  <si>
    <t>Asesorar, asistir y representar a la entidad y sus dependencias en las distintas áreas jurídicas, asegurando el cumplimiento de la gestión en el marco de los lineamientos legales y normativos aplicables.</t>
  </si>
  <si>
    <t>Este proceso abarca desde las respuestas a derechos de petición, conceptos jurídicos hasta el acompañamiento a la entidad en los diferentes procesos juridicos de la entidad.</t>
  </si>
  <si>
    <t>COMUNICACIONES INSTITUCIONALES</t>
  </si>
  <si>
    <t>Asegurar el fortalecimiento de las comunicaciones internas y externas, estableciendo canales de comunicación y sistemas de información que aseguren la oportunidad y confiabilidad requerida para la gestión.</t>
  </si>
  <si>
    <t xml:space="preserve">Desde la solicitud de información y comunicación hasta su publicación y socialización a través de los canales establecidos. </t>
  </si>
  <si>
    <t xml:space="preserve">GESTIÓN DOCUMENTAL </t>
  </si>
  <si>
    <t>Administrar  la documentación  que  produce  y recibe   el Instituto Departamental de Recreación y Deporte de Santander - INDERSANTANDER,  garantizando  la  adecuada  utilización, custodia y conservación con el fin de dar cumplimiento a la normatividad vigente y los fines institucionales.</t>
  </si>
  <si>
    <t>Este proceso aplica a toda la documentación  producida por el Instituto Departamental  de Recreación y Deporte de Santander - INDERSANTANDER</t>
  </si>
  <si>
    <t xml:space="preserve">
Falta de asignacion de recursos económicos
</t>
  </si>
  <si>
    <t>Se tiene parametrizado el formato (FOGD04-02 PLANTILLA CORRESPONDENCIA) como accion de control para la atencion de los PQRS del Instituto.</t>
  </si>
  <si>
    <t xml:space="preserve">En el comité institucional de gestión y desempeño-MIPG, realizado el 15 de Febrero de 2021, se puso en conocimiento del director y de los integrantes y asistentes la necesidad de implementar con urgencia la ventanilla integral en la entidad. 
</t>
  </si>
  <si>
    <t xml:space="preserve">
Reiterar al señor director del instituto la necesidad de la implementación de la ventanilla integral y de los integrantes del Comité institucional de gestión y desempeño-MIPG.</t>
  </si>
  <si>
    <t>Profesional de apoyo MIPG y Jefe de Control Interno.</t>
  </si>
  <si>
    <t xml:space="preserve">GESTION INTEGRAL </t>
  </si>
  <si>
    <t>Administrar el Sistema de Gestión Integral de la Entidad, evaluando el cumplimiento de los requisitos establecidos, de los clientes, legales e institucionales en los criterios de las Nomas aplicadas al Sistema Gestión para contribuir al mejoramiento continuo del mismo.</t>
  </si>
  <si>
    <t>Aplica para todos los procesos del Sistema de Gestión Integral del Instituto Departamental de Recreación y Deporte de Santander - INDERSANTANDER.</t>
  </si>
  <si>
    <t xml:space="preserve">
El área de biomédica no se encuentre debidamente habilitada para la prestación del servicio.
</t>
  </si>
  <si>
    <t>Seguimos a la espera  de la habilitación del servicio de salud del  area biomédica, no obstante es importante destacar que ya se presento el proyecto ante la secretaria de Salud departamental, para que el area de Biomedica realice transicion a IPS..</t>
  </si>
  <si>
    <t>Solicitar a  quien requieran la hojas de vida e historias laborales el diligenciamiento del formato  Solicitud Préstamo de documentos (FOGD05-02 SOLICITUD PRESTAMO DE DOCUMENTOS).</t>
  </si>
  <si>
    <t>1. Estricto control en la radicación de las cuentas para no recibir Solicitudes dobles a favor de la misma persona.                                               2.  Revisión general de la Obligaciones Contraida antes de enviarlas a Tesorería.</t>
  </si>
  <si>
    <t>No tener individualizados los inventarios</t>
  </si>
  <si>
    <t>Adoptar mediante acto administrativo la  implementacion del manual de manejo y control administrativo de los recursos físicos MAAB01-01.</t>
  </si>
  <si>
    <t>Se  realizó la actualización y adopción del manual de manejo y control administrativo de los recursos físicos MAAB01-01 mediante la Resolución No.040 del 22 de febrero de 2021 .</t>
  </si>
  <si>
    <t xml:space="preserve">No reportar en tiempo real. </t>
  </si>
  <si>
    <t>Llevar control estricto de los documentos de los expedientes mediante el uso de las hojas de ruta.</t>
  </si>
  <si>
    <t>Aplicación en tiempo real de las listas de chequeo o hojas de ruta, con su respectiva foliación como acción de control y trazabilidad de los documentos.</t>
  </si>
  <si>
    <t xml:space="preserve">Reiterar a la alta dirección sobre la necesidad de actualizar la página web institucional. </t>
  </si>
  <si>
    <t>Reiterar a la alta dirección sobre la necesidad de realizar la actualización de  la página web institucional.</t>
  </si>
  <si>
    <t>Realizar copias de seguridad .</t>
  </si>
  <si>
    <t xml:space="preserve">
Realizar copias de seguridad  con mayor frecuencia a los equipos de cómputo del INDERSANTANDER 
</t>
  </si>
  <si>
    <t>Se tiene regulado y parametrizado el procedimiento de prestado de documento y el formato.</t>
  </si>
  <si>
    <t>Vinculación de personal de apoyo para el proceso de gestion documental competente.</t>
  </si>
  <si>
    <t>Julio  de 2021</t>
  </si>
  <si>
    <t xml:space="preserve"> Reporte fuera de los tiempos legales de los  accidentes  e incidentes de trabajo.</t>
  </si>
  <si>
    <t>Materailizacion del los riesgos del Sistema de gestion de Seguridad Y Salud en el Trabajo</t>
  </si>
  <si>
    <t>falta de acciones de control efectivas</t>
  </si>
  <si>
    <t xml:space="preserve">Falta de conocimiento. </t>
  </si>
  <si>
    <t>Adoptar disposiciones efectivas para desarrollar las medidas de identificación de peligros, evaluación y valoración de los riesgos y establecimiento de controles que prevengan daños en la salud de los trabajadores y/o contratistas, en los equipos e instalaciones.</t>
  </si>
  <si>
    <t>Verificar que los funcionario y contartatistas del Instituto se encuentren debidamente afiliados y vinculados al nivel de riesgo acorde a su desempeño laboral.</t>
  </si>
  <si>
    <t>Asesora del SG-SST</t>
  </si>
  <si>
    <t xml:space="preserve">Se socializo y aprobó ante el Comité Institucional de Coordinación de Control Interno el plan anual de auditorías 2021, se inició el proceso de auditoria con su previa apertura y socialización del programacion. </t>
  </si>
  <si>
    <t xml:space="preserve">CONTROL INTERNO </t>
  </si>
  <si>
    <t>Realizar evaluaciones periodicas y seguimientos a la gestion del Indersantander, generando recomendaciones que orienten las acciones de mejoramiento de la entidad.</t>
  </si>
  <si>
    <t>Comprende desde la programacion de actividades,  fomento de las actividades de autocontrol,  evaluación asesoría a la Gestión Institucional, relación con los entes externos hasta el seguimiento, monitoreo y la presentación de informes.</t>
  </si>
  <si>
    <t xml:space="preserve">Direccionamiento Estratégico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</si>
</sst>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9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14" fontId="1" fillId="0" borderId="2" xfId="0" applyNumberFormat="1" applyFont="1" applyBorder="1" applyAlignment="1" applyProtection="1">
      <alignment horizontal="center" vertical="top"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300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45"/>
  <sheetViews>
    <sheetView topLeftCell="A33" zoomScale="110" zoomScaleNormal="110" workbookViewId="0">
      <selection activeCell="E37" sqref="E37:F37"/>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61" t="s">
        <v>166</v>
      </c>
      <c r="C2" s="162"/>
      <c r="D2" s="162"/>
      <c r="E2" s="162"/>
      <c r="F2" s="162"/>
      <c r="G2" s="162"/>
      <c r="H2" s="163"/>
    </row>
    <row r="3" spans="2:8" x14ac:dyDescent="0.25">
      <c r="B3" s="85"/>
      <c r="C3" s="86"/>
      <c r="D3" s="86"/>
      <c r="E3" s="86"/>
      <c r="F3" s="86"/>
      <c r="G3" s="86"/>
      <c r="H3" s="87"/>
    </row>
    <row r="4" spans="2:8" ht="63" customHeight="1" x14ac:dyDescent="0.25">
      <c r="B4" s="164" t="s">
        <v>209</v>
      </c>
      <c r="C4" s="165"/>
      <c r="D4" s="165"/>
      <c r="E4" s="165"/>
      <c r="F4" s="165"/>
      <c r="G4" s="165"/>
      <c r="H4" s="166"/>
    </row>
    <row r="5" spans="2:8" ht="63" customHeight="1" x14ac:dyDescent="0.25">
      <c r="B5" s="167"/>
      <c r="C5" s="168"/>
      <c r="D5" s="168"/>
      <c r="E5" s="168"/>
      <c r="F5" s="168"/>
      <c r="G5" s="168"/>
      <c r="H5" s="169"/>
    </row>
    <row r="6" spans="2:8" ht="16.5" x14ac:dyDescent="0.25">
      <c r="B6" s="170" t="s">
        <v>164</v>
      </c>
      <c r="C6" s="171"/>
      <c r="D6" s="171"/>
      <c r="E6" s="171"/>
      <c r="F6" s="171"/>
      <c r="G6" s="171"/>
      <c r="H6" s="172"/>
    </row>
    <row r="7" spans="2:8" ht="95.25" customHeight="1" x14ac:dyDescent="0.25">
      <c r="B7" s="180" t="s">
        <v>169</v>
      </c>
      <c r="C7" s="181"/>
      <c r="D7" s="181"/>
      <c r="E7" s="181"/>
      <c r="F7" s="181"/>
      <c r="G7" s="181"/>
      <c r="H7" s="182"/>
    </row>
    <row r="8" spans="2:8" ht="16.5" x14ac:dyDescent="0.25">
      <c r="B8" s="122"/>
      <c r="C8" s="123"/>
      <c r="D8" s="123"/>
      <c r="E8" s="123"/>
      <c r="F8" s="123"/>
      <c r="G8" s="123"/>
      <c r="H8" s="124"/>
    </row>
    <row r="9" spans="2:8" ht="16.5" customHeight="1" x14ac:dyDescent="0.25">
      <c r="B9" s="173" t="s">
        <v>202</v>
      </c>
      <c r="C9" s="174"/>
      <c r="D9" s="174"/>
      <c r="E9" s="174"/>
      <c r="F9" s="174"/>
      <c r="G9" s="174"/>
      <c r="H9" s="175"/>
    </row>
    <row r="10" spans="2:8" ht="44.25" customHeight="1" x14ac:dyDescent="0.25">
      <c r="B10" s="173"/>
      <c r="C10" s="174"/>
      <c r="D10" s="174"/>
      <c r="E10" s="174"/>
      <c r="F10" s="174"/>
      <c r="G10" s="174"/>
      <c r="H10" s="175"/>
    </row>
    <row r="11" spans="2:8" ht="15.75" thickBot="1" x14ac:dyDescent="0.3">
      <c r="B11" s="110"/>
      <c r="C11" s="113"/>
      <c r="D11" s="118"/>
      <c r="E11" s="119"/>
      <c r="F11" s="119"/>
      <c r="G11" s="120"/>
      <c r="H11" s="121"/>
    </row>
    <row r="12" spans="2:8" ht="15.75" thickTop="1" x14ac:dyDescent="0.25">
      <c r="B12" s="110"/>
      <c r="C12" s="176" t="s">
        <v>165</v>
      </c>
      <c r="D12" s="177"/>
      <c r="E12" s="178" t="s">
        <v>203</v>
      </c>
      <c r="F12" s="179"/>
      <c r="G12" s="113"/>
      <c r="H12" s="114"/>
    </row>
    <row r="13" spans="2:8" ht="35.25" customHeight="1" x14ac:dyDescent="0.25">
      <c r="B13" s="110"/>
      <c r="C13" s="148" t="s">
        <v>196</v>
      </c>
      <c r="D13" s="149"/>
      <c r="E13" s="150" t="s">
        <v>201</v>
      </c>
      <c r="F13" s="151"/>
      <c r="G13" s="113"/>
      <c r="H13" s="114"/>
    </row>
    <row r="14" spans="2:8" ht="17.25" customHeight="1" x14ac:dyDescent="0.25">
      <c r="B14" s="110"/>
      <c r="C14" s="148" t="s">
        <v>197</v>
      </c>
      <c r="D14" s="149"/>
      <c r="E14" s="150" t="s">
        <v>199</v>
      </c>
      <c r="F14" s="151"/>
      <c r="G14" s="113"/>
      <c r="H14" s="114"/>
    </row>
    <row r="15" spans="2:8" ht="19.5" customHeight="1" x14ac:dyDescent="0.25">
      <c r="B15" s="110"/>
      <c r="C15" s="148" t="s">
        <v>198</v>
      </c>
      <c r="D15" s="149"/>
      <c r="E15" s="150" t="s">
        <v>200</v>
      </c>
      <c r="F15" s="151"/>
      <c r="G15" s="113"/>
      <c r="H15" s="114"/>
    </row>
    <row r="16" spans="2:8" ht="69.75" customHeight="1" x14ac:dyDescent="0.25">
      <c r="B16" s="110"/>
      <c r="C16" s="148" t="s">
        <v>167</v>
      </c>
      <c r="D16" s="149"/>
      <c r="E16" s="150" t="s">
        <v>168</v>
      </c>
      <c r="F16" s="151"/>
      <c r="G16" s="113"/>
      <c r="H16" s="114"/>
    </row>
    <row r="17" spans="2:8" ht="34.5" customHeight="1" x14ac:dyDescent="0.25">
      <c r="B17" s="110"/>
      <c r="C17" s="152" t="s">
        <v>2</v>
      </c>
      <c r="D17" s="153"/>
      <c r="E17" s="144" t="s">
        <v>210</v>
      </c>
      <c r="F17" s="145"/>
      <c r="G17" s="113"/>
      <c r="H17" s="114"/>
    </row>
    <row r="18" spans="2:8" ht="27.75" customHeight="1" x14ac:dyDescent="0.25">
      <c r="B18" s="110"/>
      <c r="C18" s="152" t="s">
        <v>3</v>
      </c>
      <c r="D18" s="153"/>
      <c r="E18" s="144" t="s">
        <v>211</v>
      </c>
      <c r="F18" s="145"/>
      <c r="G18" s="113"/>
      <c r="H18" s="114"/>
    </row>
    <row r="19" spans="2:8" ht="28.5" customHeight="1" x14ac:dyDescent="0.25">
      <c r="B19" s="110"/>
      <c r="C19" s="152" t="s">
        <v>42</v>
      </c>
      <c r="D19" s="153"/>
      <c r="E19" s="144" t="s">
        <v>212</v>
      </c>
      <c r="F19" s="145"/>
      <c r="G19" s="113"/>
      <c r="H19" s="114"/>
    </row>
    <row r="20" spans="2:8" ht="72.75" customHeight="1" x14ac:dyDescent="0.25">
      <c r="B20" s="110"/>
      <c r="C20" s="152" t="s">
        <v>1</v>
      </c>
      <c r="D20" s="153"/>
      <c r="E20" s="144" t="s">
        <v>213</v>
      </c>
      <c r="F20" s="145"/>
      <c r="G20" s="113"/>
      <c r="H20" s="114"/>
    </row>
    <row r="21" spans="2:8" ht="64.5" customHeight="1" x14ac:dyDescent="0.25">
      <c r="B21" s="110"/>
      <c r="C21" s="152" t="s">
        <v>50</v>
      </c>
      <c r="D21" s="153"/>
      <c r="E21" s="144" t="s">
        <v>171</v>
      </c>
      <c r="F21" s="145"/>
      <c r="G21" s="113"/>
      <c r="H21" s="114"/>
    </row>
    <row r="22" spans="2:8" ht="71.25" customHeight="1" x14ac:dyDescent="0.25">
      <c r="B22" s="110"/>
      <c r="C22" s="152" t="s">
        <v>170</v>
      </c>
      <c r="D22" s="153"/>
      <c r="E22" s="144" t="s">
        <v>172</v>
      </c>
      <c r="F22" s="145"/>
      <c r="G22" s="113"/>
      <c r="H22" s="114"/>
    </row>
    <row r="23" spans="2:8" ht="55.5" customHeight="1" x14ac:dyDescent="0.25">
      <c r="B23" s="110"/>
      <c r="C23" s="146" t="s">
        <v>173</v>
      </c>
      <c r="D23" s="147"/>
      <c r="E23" s="144" t="s">
        <v>174</v>
      </c>
      <c r="F23" s="145"/>
      <c r="G23" s="113"/>
      <c r="H23" s="114"/>
    </row>
    <row r="24" spans="2:8" ht="42" customHeight="1" x14ac:dyDescent="0.25">
      <c r="B24" s="110"/>
      <c r="C24" s="146" t="s">
        <v>48</v>
      </c>
      <c r="D24" s="147"/>
      <c r="E24" s="144" t="s">
        <v>175</v>
      </c>
      <c r="F24" s="145"/>
      <c r="G24" s="113"/>
      <c r="H24" s="114"/>
    </row>
    <row r="25" spans="2:8" ht="59.25" customHeight="1" x14ac:dyDescent="0.25">
      <c r="B25" s="110"/>
      <c r="C25" s="146" t="s">
        <v>163</v>
      </c>
      <c r="D25" s="147"/>
      <c r="E25" s="144" t="s">
        <v>176</v>
      </c>
      <c r="F25" s="145"/>
      <c r="G25" s="113"/>
      <c r="H25" s="114"/>
    </row>
    <row r="26" spans="2:8" ht="23.25" customHeight="1" x14ac:dyDescent="0.25">
      <c r="B26" s="110"/>
      <c r="C26" s="146" t="s">
        <v>12</v>
      </c>
      <c r="D26" s="147"/>
      <c r="E26" s="144" t="s">
        <v>177</v>
      </c>
      <c r="F26" s="145"/>
      <c r="G26" s="113"/>
      <c r="H26" s="114"/>
    </row>
    <row r="27" spans="2:8" ht="30.75" customHeight="1" x14ac:dyDescent="0.25">
      <c r="B27" s="110"/>
      <c r="C27" s="146" t="s">
        <v>181</v>
      </c>
      <c r="D27" s="147"/>
      <c r="E27" s="144" t="s">
        <v>178</v>
      </c>
      <c r="F27" s="145"/>
      <c r="G27" s="113"/>
      <c r="H27" s="114"/>
    </row>
    <row r="28" spans="2:8" ht="35.25" customHeight="1" x14ac:dyDescent="0.25">
      <c r="B28" s="110"/>
      <c r="C28" s="146" t="s">
        <v>182</v>
      </c>
      <c r="D28" s="147"/>
      <c r="E28" s="144" t="s">
        <v>179</v>
      </c>
      <c r="F28" s="145"/>
      <c r="G28" s="113"/>
      <c r="H28" s="114"/>
    </row>
    <row r="29" spans="2:8" ht="33" customHeight="1" x14ac:dyDescent="0.25">
      <c r="B29" s="110"/>
      <c r="C29" s="146" t="s">
        <v>182</v>
      </c>
      <c r="D29" s="147"/>
      <c r="E29" s="144" t="s">
        <v>179</v>
      </c>
      <c r="F29" s="145"/>
      <c r="G29" s="113"/>
      <c r="H29" s="114"/>
    </row>
    <row r="30" spans="2:8" ht="30" customHeight="1" x14ac:dyDescent="0.25">
      <c r="B30" s="110"/>
      <c r="C30" s="146" t="s">
        <v>183</v>
      </c>
      <c r="D30" s="147"/>
      <c r="E30" s="144" t="s">
        <v>180</v>
      </c>
      <c r="F30" s="145"/>
      <c r="G30" s="113"/>
      <c r="H30" s="114"/>
    </row>
    <row r="31" spans="2:8" ht="35.25" customHeight="1" x14ac:dyDescent="0.25">
      <c r="B31" s="110"/>
      <c r="C31" s="146" t="s">
        <v>184</v>
      </c>
      <c r="D31" s="147"/>
      <c r="E31" s="144" t="s">
        <v>185</v>
      </c>
      <c r="F31" s="145"/>
      <c r="G31" s="113"/>
      <c r="H31" s="114"/>
    </row>
    <row r="32" spans="2:8" ht="31.5" customHeight="1" x14ac:dyDescent="0.25">
      <c r="B32" s="110"/>
      <c r="C32" s="146" t="s">
        <v>186</v>
      </c>
      <c r="D32" s="147"/>
      <c r="E32" s="144" t="s">
        <v>187</v>
      </c>
      <c r="F32" s="145"/>
      <c r="G32" s="113"/>
      <c r="H32" s="114"/>
    </row>
    <row r="33" spans="2:8" ht="35.25" customHeight="1" x14ac:dyDescent="0.25">
      <c r="B33" s="110"/>
      <c r="C33" s="146" t="s">
        <v>188</v>
      </c>
      <c r="D33" s="147"/>
      <c r="E33" s="144" t="s">
        <v>189</v>
      </c>
      <c r="F33" s="145"/>
      <c r="G33" s="113"/>
      <c r="H33" s="114"/>
    </row>
    <row r="34" spans="2:8" ht="59.25" customHeight="1" x14ac:dyDescent="0.25">
      <c r="B34" s="110"/>
      <c r="C34" s="146" t="s">
        <v>190</v>
      </c>
      <c r="D34" s="147"/>
      <c r="E34" s="144" t="s">
        <v>191</v>
      </c>
      <c r="F34" s="145"/>
      <c r="G34" s="113"/>
      <c r="H34" s="114"/>
    </row>
    <row r="35" spans="2:8" ht="29.25" customHeight="1" x14ac:dyDescent="0.25">
      <c r="B35" s="110"/>
      <c r="C35" s="146" t="s">
        <v>29</v>
      </c>
      <c r="D35" s="147"/>
      <c r="E35" s="144" t="s">
        <v>192</v>
      </c>
      <c r="F35" s="145"/>
      <c r="G35" s="113"/>
      <c r="H35" s="114"/>
    </row>
    <row r="36" spans="2:8" ht="82.5" customHeight="1" x14ac:dyDescent="0.25">
      <c r="B36" s="110"/>
      <c r="C36" s="146" t="s">
        <v>194</v>
      </c>
      <c r="D36" s="147"/>
      <c r="E36" s="144" t="s">
        <v>193</v>
      </c>
      <c r="F36" s="145"/>
      <c r="G36" s="113"/>
      <c r="H36" s="114"/>
    </row>
    <row r="37" spans="2:8" ht="46.5" customHeight="1" x14ac:dyDescent="0.25">
      <c r="B37" s="110"/>
      <c r="C37" s="146" t="s">
        <v>39</v>
      </c>
      <c r="D37" s="147"/>
      <c r="E37" s="144" t="s">
        <v>195</v>
      </c>
      <c r="F37" s="145"/>
      <c r="G37" s="113"/>
      <c r="H37" s="114"/>
    </row>
    <row r="38" spans="2:8" ht="6.75" customHeight="1" thickBot="1" x14ac:dyDescent="0.3">
      <c r="B38" s="110"/>
      <c r="C38" s="157"/>
      <c r="D38" s="158"/>
      <c r="E38" s="159"/>
      <c r="F38" s="160"/>
      <c r="G38" s="113"/>
      <c r="H38" s="114"/>
    </row>
    <row r="39" spans="2:8" ht="15.75" thickTop="1" x14ac:dyDescent="0.25">
      <c r="B39" s="110"/>
      <c r="C39" s="111"/>
      <c r="D39" s="111"/>
      <c r="E39" s="112"/>
      <c r="F39" s="112"/>
      <c r="G39" s="113"/>
      <c r="H39" s="114"/>
    </row>
    <row r="40" spans="2:8" ht="21" customHeight="1" x14ac:dyDescent="0.25">
      <c r="B40" s="154" t="s">
        <v>204</v>
      </c>
      <c r="C40" s="155"/>
      <c r="D40" s="155"/>
      <c r="E40" s="155"/>
      <c r="F40" s="155"/>
      <c r="G40" s="155"/>
      <c r="H40" s="156"/>
    </row>
    <row r="41" spans="2:8" ht="20.25" customHeight="1" x14ac:dyDescent="0.25">
      <c r="B41" s="154" t="s">
        <v>205</v>
      </c>
      <c r="C41" s="155"/>
      <c r="D41" s="155"/>
      <c r="E41" s="155"/>
      <c r="F41" s="155"/>
      <c r="G41" s="155"/>
      <c r="H41" s="156"/>
    </row>
    <row r="42" spans="2:8" ht="20.25" customHeight="1" x14ac:dyDescent="0.25">
      <c r="B42" s="154" t="s">
        <v>206</v>
      </c>
      <c r="C42" s="155"/>
      <c r="D42" s="155"/>
      <c r="E42" s="155"/>
      <c r="F42" s="155"/>
      <c r="G42" s="155"/>
      <c r="H42" s="156"/>
    </row>
    <row r="43" spans="2:8" ht="20.25" customHeight="1" x14ac:dyDescent="0.25">
      <c r="B43" s="154" t="s">
        <v>207</v>
      </c>
      <c r="C43" s="155"/>
      <c r="D43" s="155"/>
      <c r="E43" s="155"/>
      <c r="F43" s="155"/>
      <c r="G43" s="155"/>
      <c r="H43" s="156"/>
    </row>
    <row r="44" spans="2:8" x14ac:dyDescent="0.25">
      <c r="B44" s="154" t="s">
        <v>208</v>
      </c>
      <c r="C44" s="155"/>
      <c r="D44" s="155"/>
      <c r="E44" s="155"/>
      <c r="F44" s="155"/>
      <c r="G44" s="155"/>
      <c r="H44" s="156"/>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G1" zoomScale="60" zoomScaleNormal="60" workbookViewId="0">
      <selection activeCell="AE11" sqref="AE1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418</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419</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420</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134</v>
      </c>
      <c r="C10" s="224" t="s">
        <v>442</v>
      </c>
      <c r="D10" s="224" t="s">
        <v>353</v>
      </c>
      <c r="E10" s="227" t="s">
        <v>352</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356</v>
      </c>
      <c r="Q10" s="127" t="str">
        <f>IF(OR(R10="Preventivo",R10="Detectivo"),"Probabilidad",IF(R10="Correctivo","Impacto",""))</f>
        <v>Probabilidad</v>
      </c>
      <c r="R10" s="128" t="s">
        <v>15</v>
      </c>
      <c r="S10" s="128" t="s">
        <v>9</v>
      </c>
      <c r="T10" s="129" t="str">
        <f>IF(AND(R10="Preventivo",S10="Automático"),"50%",IF(AND(R10="Preventivo",S10="Manual"),"40%",IF(AND(R10="Detectivo",S10="Automático"),"40%",IF(AND(R10="Detectivo",S10="Manual"),"30%",IF(AND(R10="Correctivo",S10="Automático"),"35%",IF(AND(R10="Correctivo",S10="Manual"),"25%",""))))))</f>
        <v>30%</v>
      </c>
      <c r="U10" s="128" t="s">
        <v>19</v>
      </c>
      <c r="V10" s="128" t="s">
        <v>22</v>
      </c>
      <c r="W10" s="128" t="s">
        <v>119</v>
      </c>
      <c r="X10" s="130">
        <f>IFERROR(IF(Q10="Probabilidad",(I10-(+I10*T10)),IF(Q10="Impacto",I10,"")),"")</f>
        <v>0.42</v>
      </c>
      <c r="Y10" s="131" t="str">
        <f>IFERROR(IF(X10="","",IF(X10&lt;=0.2,"Muy Baja",IF(X10&lt;=0.4,"Baja",IF(X10&lt;=0.6,"Media",IF(X10&lt;=0.8,"Alta","Muy Alta"))))),"")</f>
        <v>Media</v>
      </c>
      <c r="Z10" s="132">
        <f>+X10</f>
        <v>0.42</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357</v>
      </c>
      <c r="AF10" s="135" t="s">
        <v>358</v>
      </c>
      <c r="AG10" s="140" t="s">
        <v>230</v>
      </c>
      <c r="AH10" s="140" t="s">
        <v>231</v>
      </c>
      <c r="AI10" s="135" t="s">
        <v>355</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354</v>
      </c>
      <c r="Q11" s="127" t="str">
        <f>IF(OR(R11="Preventivo",R11="Detectivo"),"Probabilidad",IF(R11="Correctivo","Impacto",""))</f>
        <v>Probabilidad</v>
      </c>
      <c r="R11" s="128" t="s">
        <v>14</v>
      </c>
      <c r="S11" s="128" t="s">
        <v>10</v>
      </c>
      <c r="T11" s="129" t="str">
        <f t="shared" ref="T11:T15" si="0">IF(AND(R11="Preventivo",S11="Automático"),"50%",IF(AND(R11="Preventivo",S11="Manual"),"40%",IF(AND(R11="Detectivo",S11="Automático"),"40%",IF(AND(R11="Detectivo",S11="Manual"),"30%",IF(AND(R11="Correctivo",S11="Automático"),"35%",IF(AND(R11="Correctivo",S11="Manual"),"25%",""))))))</f>
        <v>50%</v>
      </c>
      <c r="U11" s="128" t="s">
        <v>19</v>
      </c>
      <c r="V11" s="128" t="s">
        <v>22</v>
      </c>
      <c r="W11" s="128" t="s">
        <v>119</v>
      </c>
      <c r="X11" s="130">
        <f>IFERROR(IF(AND(Q10="Probabilidad",Q11="Probabilidad"),(Z10-(+Z10*T11)),IF(Q11="Probabilidad",(I10-(+I10*T11)),IF(Q11="Impacto",Z10,""))),"")</f>
        <v>0.21</v>
      </c>
      <c r="Y11" s="131" t="str">
        <f t="shared" ref="Y11:Y69" si="1">IFERROR(IF(X11="","",IF(X11&lt;=0.2,"Muy Baja",IF(X11&lt;=0.4,"Baja",IF(X11&lt;=0.6,"Media",IF(X11&lt;=0.8,"Alta","Muy Alta"))))),"")</f>
        <v>Baja</v>
      </c>
      <c r="Z11" s="132">
        <f t="shared" ref="Z11:Z15" si="2">+X11</f>
        <v>0.21</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359</v>
      </c>
      <c r="AF11" s="135" t="s">
        <v>360</v>
      </c>
      <c r="AG11" s="137" t="s">
        <v>361</v>
      </c>
      <c r="AH11" s="137" t="s">
        <v>361</v>
      </c>
      <c r="AI11" s="135" t="s">
        <v>362</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364</v>
      </c>
      <c r="D16" s="224" t="s">
        <v>363</v>
      </c>
      <c r="E16" s="227" t="s">
        <v>365</v>
      </c>
      <c r="F16" s="224" t="s">
        <v>123</v>
      </c>
      <c r="G16" s="230">
        <v>360</v>
      </c>
      <c r="H16" s="233" t="str">
        <f>IF(G16&lt;=0,"",IF(G16&lt;=2,"Muy Baja",IF(G16&lt;=24,"Baja",IF(G16&lt;=500,"Media",IF(G16&lt;=5000,"Alta","Muy Alta")))))</f>
        <v>Media</v>
      </c>
      <c r="I16" s="218">
        <f>IF(H16="","",IF(H16="Muy Baja",0.2,IF(H16="Baja",0.4,IF(H16="Media",0.6,IF(H16="Alta",0.8,IF(H16="Muy Alta",1,))))))</f>
        <v>0.6</v>
      </c>
      <c r="J16" s="236" t="s">
        <v>156</v>
      </c>
      <c r="K16" s="218"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3" t="str">
        <f ca="1">IF(OR(K16='Tabla Impacto'!$C$11,K16='Tabla Impacto'!$D$11),"Leve",IF(OR(K16='Tabla Impacto'!$C$12,K16='Tabla Impacto'!$D$12),"Menor",IF(OR(K16='Tabla Impacto'!$C$13,K16='Tabla Impacto'!$D$13),"Moderado",IF(OR(K16='Tabla Impacto'!$C$14,K16='Tabla Impacto'!$D$14),"Mayor",IF(OR(K16='Tabla Impacto'!$C$15,K16='Tabla Impacto'!$D$15),"Catastrófico","")))))</f>
        <v>Mayor</v>
      </c>
      <c r="M16" s="218">
        <f ca="1">IF(L16="","",IF(L16="Leve",0.2,IF(L16="Menor",0.4,IF(L16="Moderado",0.6,IF(L16="Mayor",0.8,IF(L16="Catastrófico",1,))))))</f>
        <v>0.8</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443</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22</v>
      </c>
      <c r="W16" s="128" t="s">
        <v>119</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t="s">
        <v>136</v>
      </c>
      <c r="AE16" s="135" t="s">
        <v>444</v>
      </c>
      <c r="AF16" s="135" t="s">
        <v>366</v>
      </c>
      <c r="AG16" s="140" t="s">
        <v>227</v>
      </c>
      <c r="AH16" s="140" t="s">
        <v>271</v>
      </c>
      <c r="AI16" s="135" t="s">
        <v>367</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158" priority="227" operator="equal">
      <formula>"Muy Alta"</formula>
    </cfRule>
    <cfRule type="cellIs" dxfId="1157" priority="228" operator="equal">
      <formula>"Alta"</formula>
    </cfRule>
    <cfRule type="cellIs" dxfId="1156" priority="229" operator="equal">
      <formula>"Media"</formula>
    </cfRule>
    <cfRule type="cellIs" dxfId="1155" priority="230" operator="equal">
      <formula>"Baja"</formula>
    </cfRule>
    <cfRule type="cellIs" dxfId="1154" priority="231" operator="equal">
      <formula>"Muy Baja"</formula>
    </cfRule>
  </conditionalFormatting>
  <conditionalFormatting sqref="L10 L16 L22 L28 L34 L40 L46 L52 L58 L64">
    <cfRule type="cellIs" dxfId="1153" priority="222" operator="equal">
      <formula>"Catastrófico"</formula>
    </cfRule>
    <cfRule type="cellIs" dxfId="1152" priority="223" operator="equal">
      <formula>"Mayor"</formula>
    </cfRule>
    <cfRule type="cellIs" dxfId="1151" priority="224" operator="equal">
      <formula>"Moderado"</formula>
    </cfRule>
    <cfRule type="cellIs" dxfId="1150" priority="225" operator="equal">
      <formula>"Menor"</formula>
    </cfRule>
    <cfRule type="cellIs" dxfId="1149" priority="226" operator="equal">
      <formula>"Leve"</formula>
    </cfRule>
  </conditionalFormatting>
  <conditionalFormatting sqref="N10">
    <cfRule type="cellIs" dxfId="1148" priority="218" operator="equal">
      <formula>"Extremo"</formula>
    </cfRule>
    <cfRule type="cellIs" dxfId="1147" priority="219" operator="equal">
      <formula>"Alto"</formula>
    </cfRule>
    <cfRule type="cellIs" dxfId="1146" priority="220" operator="equal">
      <formula>"Moderado"</formula>
    </cfRule>
    <cfRule type="cellIs" dxfId="1145" priority="221" operator="equal">
      <formula>"Bajo"</formula>
    </cfRule>
  </conditionalFormatting>
  <conditionalFormatting sqref="Y10:Y15">
    <cfRule type="cellIs" dxfId="1144" priority="213" operator="equal">
      <formula>"Muy Alta"</formula>
    </cfRule>
    <cfRule type="cellIs" dxfId="1143" priority="214" operator="equal">
      <formula>"Alta"</formula>
    </cfRule>
    <cfRule type="cellIs" dxfId="1142" priority="215" operator="equal">
      <formula>"Media"</formula>
    </cfRule>
    <cfRule type="cellIs" dxfId="1141" priority="216" operator="equal">
      <formula>"Baja"</formula>
    </cfRule>
    <cfRule type="cellIs" dxfId="1140" priority="217" operator="equal">
      <formula>"Muy Baja"</formula>
    </cfRule>
  </conditionalFormatting>
  <conditionalFormatting sqref="AA10:AA15">
    <cfRule type="cellIs" dxfId="1139" priority="208" operator="equal">
      <formula>"Catastrófico"</formula>
    </cfRule>
    <cfRule type="cellIs" dxfId="1138" priority="209" operator="equal">
      <formula>"Mayor"</formula>
    </cfRule>
    <cfRule type="cellIs" dxfId="1137" priority="210" operator="equal">
      <formula>"Moderado"</formula>
    </cfRule>
    <cfRule type="cellIs" dxfId="1136" priority="211" operator="equal">
      <formula>"Menor"</formula>
    </cfRule>
    <cfRule type="cellIs" dxfId="1135" priority="212" operator="equal">
      <formula>"Leve"</formula>
    </cfRule>
  </conditionalFormatting>
  <conditionalFormatting sqref="AC10:AC15">
    <cfRule type="cellIs" dxfId="1134" priority="204" operator="equal">
      <formula>"Extremo"</formula>
    </cfRule>
    <cfRule type="cellIs" dxfId="1133" priority="205" operator="equal">
      <formula>"Alto"</formula>
    </cfRule>
    <cfRule type="cellIs" dxfId="1132" priority="206" operator="equal">
      <formula>"Moderado"</formula>
    </cfRule>
    <cfRule type="cellIs" dxfId="1131" priority="207" operator="equal">
      <formula>"Bajo"</formula>
    </cfRule>
  </conditionalFormatting>
  <conditionalFormatting sqref="H58">
    <cfRule type="cellIs" dxfId="1130" priority="43" operator="equal">
      <formula>"Muy Alta"</formula>
    </cfRule>
    <cfRule type="cellIs" dxfId="1129" priority="44" operator="equal">
      <formula>"Alta"</formula>
    </cfRule>
    <cfRule type="cellIs" dxfId="1128" priority="45" operator="equal">
      <formula>"Media"</formula>
    </cfRule>
    <cfRule type="cellIs" dxfId="1127" priority="46" operator="equal">
      <formula>"Baja"</formula>
    </cfRule>
    <cfRule type="cellIs" dxfId="1126" priority="47" operator="equal">
      <formula>"Muy Baja"</formula>
    </cfRule>
  </conditionalFormatting>
  <conditionalFormatting sqref="N16">
    <cfRule type="cellIs" dxfId="1125" priority="200" operator="equal">
      <formula>"Extremo"</formula>
    </cfRule>
    <cfRule type="cellIs" dxfId="1124" priority="201" operator="equal">
      <formula>"Alto"</formula>
    </cfRule>
    <cfRule type="cellIs" dxfId="1123" priority="202" operator="equal">
      <formula>"Moderado"</formula>
    </cfRule>
    <cfRule type="cellIs" dxfId="1122" priority="203" operator="equal">
      <formula>"Bajo"</formula>
    </cfRule>
  </conditionalFormatting>
  <conditionalFormatting sqref="Y16:Y21">
    <cfRule type="cellIs" dxfId="1121" priority="195" operator="equal">
      <formula>"Muy Alta"</formula>
    </cfRule>
    <cfRule type="cellIs" dxfId="1120" priority="196" operator="equal">
      <formula>"Alta"</formula>
    </cfRule>
    <cfRule type="cellIs" dxfId="1119" priority="197" operator="equal">
      <formula>"Media"</formula>
    </cfRule>
    <cfRule type="cellIs" dxfId="1118" priority="198" operator="equal">
      <formula>"Baja"</formula>
    </cfRule>
    <cfRule type="cellIs" dxfId="1117" priority="199" operator="equal">
      <formula>"Muy Baja"</formula>
    </cfRule>
  </conditionalFormatting>
  <conditionalFormatting sqref="AA16:AA21">
    <cfRule type="cellIs" dxfId="1116" priority="190" operator="equal">
      <formula>"Catastrófico"</formula>
    </cfRule>
    <cfRule type="cellIs" dxfId="1115" priority="191" operator="equal">
      <formula>"Mayor"</formula>
    </cfRule>
    <cfRule type="cellIs" dxfId="1114" priority="192" operator="equal">
      <formula>"Moderado"</formula>
    </cfRule>
    <cfRule type="cellIs" dxfId="1113" priority="193" operator="equal">
      <formula>"Menor"</formula>
    </cfRule>
    <cfRule type="cellIs" dxfId="1112" priority="194" operator="equal">
      <formula>"Leve"</formula>
    </cfRule>
  </conditionalFormatting>
  <conditionalFormatting sqref="AC16:AC21">
    <cfRule type="cellIs" dxfId="1111" priority="186" operator="equal">
      <formula>"Extremo"</formula>
    </cfRule>
    <cfRule type="cellIs" dxfId="1110" priority="187" operator="equal">
      <formula>"Alto"</formula>
    </cfRule>
    <cfRule type="cellIs" dxfId="1109" priority="188" operator="equal">
      <formula>"Moderado"</formula>
    </cfRule>
    <cfRule type="cellIs" dxfId="1108" priority="189" operator="equal">
      <formula>"Bajo"</formula>
    </cfRule>
  </conditionalFormatting>
  <conditionalFormatting sqref="H22">
    <cfRule type="cellIs" dxfId="1107" priority="181" operator="equal">
      <formula>"Muy Alta"</formula>
    </cfRule>
    <cfRule type="cellIs" dxfId="1106" priority="182" operator="equal">
      <formula>"Alta"</formula>
    </cfRule>
    <cfRule type="cellIs" dxfId="1105" priority="183" operator="equal">
      <formula>"Media"</formula>
    </cfRule>
    <cfRule type="cellIs" dxfId="1104" priority="184" operator="equal">
      <formula>"Baja"</formula>
    </cfRule>
    <cfRule type="cellIs" dxfId="1103" priority="185" operator="equal">
      <formula>"Muy Baja"</formula>
    </cfRule>
  </conditionalFormatting>
  <conditionalFormatting sqref="N22">
    <cfRule type="cellIs" dxfId="1102" priority="177" operator="equal">
      <formula>"Extremo"</formula>
    </cfRule>
    <cfRule type="cellIs" dxfId="1101" priority="178" operator="equal">
      <formula>"Alto"</formula>
    </cfRule>
    <cfRule type="cellIs" dxfId="1100" priority="179" operator="equal">
      <formula>"Moderado"</formula>
    </cfRule>
    <cfRule type="cellIs" dxfId="1099" priority="180" operator="equal">
      <formula>"Bajo"</formula>
    </cfRule>
  </conditionalFormatting>
  <conditionalFormatting sqref="Y22:Y27">
    <cfRule type="cellIs" dxfId="1098" priority="172" operator="equal">
      <formula>"Muy Alta"</formula>
    </cfRule>
    <cfRule type="cellIs" dxfId="1097" priority="173" operator="equal">
      <formula>"Alta"</formula>
    </cfRule>
    <cfRule type="cellIs" dxfId="1096" priority="174" operator="equal">
      <formula>"Media"</formula>
    </cfRule>
    <cfRule type="cellIs" dxfId="1095" priority="175" operator="equal">
      <formula>"Baja"</formula>
    </cfRule>
    <cfRule type="cellIs" dxfId="1094" priority="176" operator="equal">
      <formula>"Muy Baja"</formula>
    </cfRule>
  </conditionalFormatting>
  <conditionalFormatting sqref="AA22:AA27">
    <cfRule type="cellIs" dxfId="1093" priority="167" operator="equal">
      <formula>"Catastrófico"</formula>
    </cfRule>
    <cfRule type="cellIs" dxfId="1092" priority="168" operator="equal">
      <formula>"Mayor"</formula>
    </cfRule>
    <cfRule type="cellIs" dxfId="1091" priority="169" operator="equal">
      <formula>"Moderado"</formula>
    </cfRule>
    <cfRule type="cellIs" dxfId="1090" priority="170" operator="equal">
      <formula>"Menor"</formula>
    </cfRule>
    <cfRule type="cellIs" dxfId="1089" priority="171" operator="equal">
      <formula>"Leve"</formula>
    </cfRule>
  </conditionalFormatting>
  <conditionalFormatting sqref="AC22:AC27">
    <cfRule type="cellIs" dxfId="1088" priority="163" operator="equal">
      <formula>"Extremo"</formula>
    </cfRule>
    <cfRule type="cellIs" dxfId="1087" priority="164" operator="equal">
      <formula>"Alto"</formula>
    </cfRule>
    <cfRule type="cellIs" dxfId="1086" priority="165" operator="equal">
      <formula>"Moderado"</formula>
    </cfRule>
    <cfRule type="cellIs" dxfId="1085" priority="166" operator="equal">
      <formula>"Bajo"</formula>
    </cfRule>
  </conditionalFormatting>
  <conditionalFormatting sqref="H28">
    <cfRule type="cellIs" dxfId="1084" priority="158" operator="equal">
      <formula>"Muy Alta"</formula>
    </cfRule>
    <cfRule type="cellIs" dxfId="1083" priority="159" operator="equal">
      <formula>"Alta"</formula>
    </cfRule>
    <cfRule type="cellIs" dxfId="1082" priority="160" operator="equal">
      <formula>"Media"</formula>
    </cfRule>
    <cfRule type="cellIs" dxfId="1081" priority="161" operator="equal">
      <formula>"Baja"</formula>
    </cfRule>
    <cfRule type="cellIs" dxfId="1080" priority="162" operator="equal">
      <formula>"Muy Baja"</formula>
    </cfRule>
  </conditionalFormatting>
  <conditionalFormatting sqref="N28">
    <cfRule type="cellIs" dxfId="1079" priority="154" operator="equal">
      <formula>"Extremo"</formula>
    </cfRule>
    <cfRule type="cellIs" dxfId="1078" priority="155" operator="equal">
      <formula>"Alto"</formula>
    </cfRule>
    <cfRule type="cellIs" dxfId="1077" priority="156" operator="equal">
      <formula>"Moderado"</formula>
    </cfRule>
    <cfRule type="cellIs" dxfId="1076" priority="157" operator="equal">
      <formula>"Bajo"</formula>
    </cfRule>
  </conditionalFormatting>
  <conditionalFormatting sqref="Y28:Y33">
    <cfRule type="cellIs" dxfId="1075" priority="149" operator="equal">
      <formula>"Muy Alta"</formula>
    </cfRule>
    <cfRule type="cellIs" dxfId="1074" priority="150" operator="equal">
      <formula>"Alta"</formula>
    </cfRule>
    <cfRule type="cellIs" dxfId="1073" priority="151" operator="equal">
      <formula>"Media"</formula>
    </cfRule>
    <cfRule type="cellIs" dxfId="1072" priority="152" operator="equal">
      <formula>"Baja"</formula>
    </cfRule>
    <cfRule type="cellIs" dxfId="1071" priority="153" operator="equal">
      <formula>"Muy Baja"</formula>
    </cfRule>
  </conditionalFormatting>
  <conditionalFormatting sqref="AA28:AA33">
    <cfRule type="cellIs" dxfId="1070" priority="144" operator="equal">
      <formula>"Catastrófico"</formula>
    </cfRule>
    <cfRule type="cellIs" dxfId="1069" priority="145" operator="equal">
      <formula>"Mayor"</formula>
    </cfRule>
    <cfRule type="cellIs" dxfId="1068" priority="146" operator="equal">
      <formula>"Moderado"</formula>
    </cfRule>
    <cfRule type="cellIs" dxfId="1067" priority="147" operator="equal">
      <formula>"Menor"</formula>
    </cfRule>
    <cfRule type="cellIs" dxfId="1066" priority="148" operator="equal">
      <formula>"Leve"</formula>
    </cfRule>
  </conditionalFormatting>
  <conditionalFormatting sqref="AC28:AC33">
    <cfRule type="cellIs" dxfId="1065" priority="140" operator="equal">
      <formula>"Extremo"</formula>
    </cfRule>
    <cfRule type="cellIs" dxfId="1064" priority="141" operator="equal">
      <formula>"Alto"</formula>
    </cfRule>
    <cfRule type="cellIs" dxfId="1063" priority="142" operator="equal">
      <formula>"Moderado"</formula>
    </cfRule>
    <cfRule type="cellIs" dxfId="1062" priority="143" operator="equal">
      <formula>"Bajo"</formula>
    </cfRule>
  </conditionalFormatting>
  <conditionalFormatting sqref="H34">
    <cfRule type="cellIs" dxfId="1061" priority="135" operator="equal">
      <formula>"Muy Alta"</formula>
    </cfRule>
    <cfRule type="cellIs" dxfId="1060" priority="136" operator="equal">
      <formula>"Alta"</formula>
    </cfRule>
    <cfRule type="cellIs" dxfId="1059" priority="137" operator="equal">
      <formula>"Media"</formula>
    </cfRule>
    <cfRule type="cellIs" dxfId="1058" priority="138" operator="equal">
      <formula>"Baja"</formula>
    </cfRule>
    <cfRule type="cellIs" dxfId="1057" priority="139" operator="equal">
      <formula>"Muy Baja"</formula>
    </cfRule>
  </conditionalFormatting>
  <conditionalFormatting sqref="N34">
    <cfRule type="cellIs" dxfId="1056" priority="131" operator="equal">
      <formula>"Extremo"</formula>
    </cfRule>
    <cfRule type="cellIs" dxfId="1055" priority="132" operator="equal">
      <formula>"Alto"</formula>
    </cfRule>
    <cfRule type="cellIs" dxfId="1054" priority="133" operator="equal">
      <formula>"Moderado"</formula>
    </cfRule>
    <cfRule type="cellIs" dxfId="1053" priority="134" operator="equal">
      <formula>"Bajo"</formula>
    </cfRule>
  </conditionalFormatting>
  <conditionalFormatting sqref="Y34:Y39">
    <cfRule type="cellIs" dxfId="1052" priority="126" operator="equal">
      <formula>"Muy Alta"</formula>
    </cfRule>
    <cfRule type="cellIs" dxfId="1051" priority="127" operator="equal">
      <formula>"Alta"</formula>
    </cfRule>
    <cfRule type="cellIs" dxfId="1050" priority="128" operator="equal">
      <formula>"Media"</formula>
    </cfRule>
    <cfRule type="cellIs" dxfId="1049" priority="129" operator="equal">
      <formula>"Baja"</formula>
    </cfRule>
    <cfRule type="cellIs" dxfId="1048" priority="130" operator="equal">
      <formula>"Muy Baja"</formula>
    </cfRule>
  </conditionalFormatting>
  <conditionalFormatting sqref="AA34:AA39">
    <cfRule type="cellIs" dxfId="1047" priority="121" operator="equal">
      <formula>"Catastrófico"</formula>
    </cfRule>
    <cfRule type="cellIs" dxfId="1046" priority="122" operator="equal">
      <formula>"Mayor"</formula>
    </cfRule>
    <cfRule type="cellIs" dxfId="1045" priority="123" operator="equal">
      <formula>"Moderado"</formula>
    </cfRule>
    <cfRule type="cellIs" dxfId="1044" priority="124" operator="equal">
      <formula>"Menor"</formula>
    </cfRule>
    <cfRule type="cellIs" dxfId="1043" priority="125" operator="equal">
      <formula>"Leve"</formula>
    </cfRule>
  </conditionalFormatting>
  <conditionalFormatting sqref="AC34:AC39">
    <cfRule type="cellIs" dxfId="1042" priority="117" operator="equal">
      <formula>"Extremo"</formula>
    </cfRule>
    <cfRule type="cellIs" dxfId="1041" priority="118" operator="equal">
      <formula>"Alto"</formula>
    </cfRule>
    <cfRule type="cellIs" dxfId="1040" priority="119" operator="equal">
      <formula>"Moderado"</formula>
    </cfRule>
    <cfRule type="cellIs" dxfId="1039" priority="120" operator="equal">
      <formula>"Bajo"</formula>
    </cfRule>
  </conditionalFormatting>
  <conditionalFormatting sqref="H40">
    <cfRule type="cellIs" dxfId="1038" priority="112" operator="equal">
      <formula>"Muy Alta"</formula>
    </cfRule>
    <cfRule type="cellIs" dxfId="1037" priority="113" operator="equal">
      <formula>"Alta"</formula>
    </cfRule>
    <cfRule type="cellIs" dxfId="1036" priority="114" operator="equal">
      <formula>"Media"</formula>
    </cfRule>
    <cfRule type="cellIs" dxfId="1035" priority="115" operator="equal">
      <formula>"Baja"</formula>
    </cfRule>
    <cfRule type="cellIs" dxfId="1034" priority="116" operator="equal">
      <formula>"Muy Baja"</formula>
    </cfRule>
  </conditionalFormatting>
  <conditionalFormatting sqref="N40">
    <cfRule type="cellIs" dxfId="1033" priority="108" operator="equal">
      <formula>"Extremo"</formula>
    </cfRule>
    <cfRule type="cellIs" dxfId="1032" priority="109" operator="equal">
      <formula>"Alto"</formula>
    </cfRule>
    <cfRule type="cellIs" dxfId="1031" priority="110" operator="equal">
      <formula>"Moderado"</formula>
    </cfRule>
    <cfRule type="cellIs" dxfId="1030" priority="111" operator="equal">
      <formula>"Bajo"</formula>
    </cfRule>
  </conditionalFormatting>
  <conditionalFormatting sqref="Y40:Y45">
    <cfRule type="cellIs" dxfId="1029" priority="103" operator="equal">
      <formula>"Muy Alta"</formula>
    </cfRule>
    <cfRule type="cellIs" dxfId="1028" priority="104" operator="equal">
      <formula>"Alta"</formula>
    </cfRule>
    <cfRule type="cellIs" dxfId="1027" priority="105" operator="equal">
      <formula>"Media"</formula>
    </cfRule>
    <cfRule type="cellIs" dxfId="1026" priority="106" operator="equal">
      <formula>"Baja"</formula>
    </cfRule>
    <cfRule type="cellIs" dxfId="1025" priority="107" operator="equal">
      <formula>"Muy Baja"</formula>
    </cfRule>
  </conditionalFormatting>
  <conditionalFormatting sqref="AA40:AA45">
    <cfRule type="cellIs" dxfId="1024" priority="98" operator="equal">
      <formula>"Catastrófico"</formula>
    </cfRule>
    <cfRule type="cellIs" dxfId="1023" priority="99" operator="equal">
      <formula>"Mayor"</formula>
    </cfRule>
    <cfRule type="cellIs" dxfId="1022" priority="100" operator="equal">
      <formula>"Moderado"</formula>
    </cfRule>
    <cfRule type="cellIs" dxfId="1021" priority="101" operator="equal">
      <formula>"Menor"</formula>
    </cfRule>
    <cfRule type="cellIs" dxfId="1020" priority="102" operator="equal">
      <formula>"Leve"</formula>
    </cfRule>
  </conditionalFormatting>
  <conditionalFormatting sqref="AC40:AC45">
    <cfRule type="cellIs" dxfId="1019" priority="94" operator="equal">
      <formula>"Extremo"</formula>
    </cfRule>
    <cfRule type="cellIs" dxfId="1018" priority="95" operator="equal">
      <formula>"Alto"</formula>
    </cfRule>
    <cfRule type="cellIs" dxfId="1017" priority="96" operator="equal">
      <formula>"Moderado"</formula>
    </cfRule>
    <cfRule type="cellIs" dxfId="1016" priority="97" operator="equal">
      <formula>"Bajo"</formula>
    </cfRule>
  </conditionalFormatting>
  <conditionalFormatting sqref="H46">
    <cfRule type="cellIs" dxfId="1015" priority="89" operator="equal">
      <formula>"Muy Alta"</formula>
    </cfRule>
    <cfRule type="cellIs" dxfId="1014" priority="90" operator="equal">
      <formula>"Alta"</formula>
    </cfRule>
    <cfRule type="cellIs" dxfId="1013" priority="91" operator="equal">
      <formula>"Media"</formula>
    </cfRule>
    <cfRule type="cellIs" dxfId="1012" priority="92" operator="equal">
      <formula>"Baja"</formula>
    </cfRule>
    <cfRule type="cellIs" dxfId="1011" priority="93" operator="equal">
      <formula>"Muy Baja"</formula>
    </cfRule>
  </conditionalFormatting>
  <conditionalFormatting sqref="N46">
    <cfRule type="cellIs" dxfId="1010" priority="85" operator="equal">
      <formula>"Extremo"</formula>
    </cfRule>
    <cfRule type="cellIs" dxfId="1009" priority="86" operator="equal">
      <formula>"Alto"</formula>
    </cfRule>
    <cfRule type="cellIs" dxfId="1008" priority="87" operator="equal">
      <formula>"Moderado"</formula>
    </cfRule>
    <cfRule type="cellIs" dxfId="1007" priority="88" operator="equal">
      <formula>"Bajo"</formula>
    </cfRule>
  </conditionalFormatting>
  <conditionalFormatting sqref="Y46:Y51">
    <cfRule type="cellIs" dxfId="1006" priority="80" operator="equal">
      <formula>"Muy Alta"</formula>
    </cfRule>
    <cfRule type="cellIs" dxfId="1005" priority="81" operator="equal">
      <formula>"Alta"</formula>
    </cfRule>
    <cfRule type="cellIs" dxfId="1004" priority="82" operator="equal">
      <formula>"Media"</formula>
    </cfRule>
    <cfRule type="cellIs" dxfId="1003" priority="83" operator="equal">
      <formula>"Baja"</formula>
    </cfRule>
    <cfRule type="cellIs" dxfId="1002" priority="84" operator="equal">
      <formula>"Muy Baja"</formula>
    </cfRule>
  </conditionalFormatting>
  <conditionalFormatting sqref="AA46:AA51">
    <cfRule type="cellIs" dxfId="1001" priority="75" operator="equal">
      <formula>"Catastrófico"</formula>
    </cfRule>
    <cfRule type="cellIs" dxfId="1000" priority="76" operator="equal">
      <formula>"Mayor"</formula>
    </cfRule>
    <cfRule type="cellIs" dxfId="999" priority="77" operator="equal">
      <formula>"Moderado"</formula>
    </cfRule>
    <cfRule type="cellIs" dxfId="998" priority="78" operator="equal">
      <formula>"Menor"</formula>
    </cfRule>
    <cfRule type="cellIs" dxfId="997" priority="79" operator="equal">
      <formula>"Leve"</formula>
    </cfRule>
  </conditionalFormatting>
  <conditionalFormatting sqref="AC46:AC51">
    <cfRule type="cellIs" dxfId="996" priority="71" operator="equal">
      <formula>"Extremo"</formula>
    </cfRule>
    <cfRule type="cellIs" dxfId="995" priority="72" operator="equal">
      <formula>"Alto"</formula>
    </cfRule>
    <cfRule type="cellIs" dxfId="994" priority="73" operator="equal">
      <formula>"Moderado"</formula>
    </cfRule>
    <cfRule type="cellIs" dxfId="993" priority="74" operator="equal">
      <formula>"Bajo"</formula>
    </cfRule>
  </conditionalFormatting>
  <conditionalFormatting sqref="H52">
    <cfRule type="cellIs" dxfId="992" priority="66" operator="equal">
      <formula>"Muy Alta"</formula>
    </cfRule>
    <cfRule type="cellIs" dxfId="991" priority="67" operator="equal">
      <formula>"Alta"</formula>
    </cfRule>
    <cfRule type="cellIs" dxfId="990" priority="68" operator="equal">
      <formula>"Media"</formula>
    </cfRule>
    <cfRule type="cellIs" dxfId="989" priority="69" operator="equal">
      <formula>"Baja"</formula>
    </cfRule>
    <cfRule type="cellIs" dxfId="988" priority="70" operator="equal">
      <formula>"Muy Baja"</formula>
    </cfRule>
  </conditionalFormatting>
  <conditionalFormatting sqref="N52">
    <cfRule type="cellIs" dxfId="987" priority="62" operator="equal">
      <formula>"Extremo"</formula>
    </cfRule>
    <cfRule type="cellIs" dxfId="986" priority="63" operator="equal">
      <formula>"Alto"</formula>
    </cfRule>
    <cfRule type="cellIs" dxfId="985" priority="64" operator="equal">
      <formula>"Moderado"</formula>
    </cfRule>
    <cfRule type="cellIs" dxfId="984" priority="65" operator="equal">
      <formula>"Bajo"</formula>
    </cfRule>
  </conditionalFormatting>
  <conditionalFormatting sqref="Y52:Y57">
    <cfRule type="cellIs" dxfId="983" priority="57" operator="equal">
      <formula>"Muy Alta"</formula>
    </cfRule>
    <cfRule type="cellIs" dxfId="982" priority="58" operator="equal">
      <formula>"Alta"</formula>
    </cfRule>
    <cfRule type="cellIs" dxfId="981" priority="59" operator="equal">
      <formula>"Media"</formula>
    </cfRule>
    <cfRule type="cellIs" dxfId="980" priority="60" operator="equal">
      <formula>"Baja"</formula>
    </cfRule>
    <cfRule type="cellIs" dxfId="979" priority="61" operator="equal">
      <formula>"Muy Baja"</formula>
    </cfRule>
  </conditionalFormatting>
  <conditionalFormatting sqref="AA52:AA57">
    <cfRule type="cellIs" dxfId="978" priority="52" operator="equal">
      <formula>"Catastrófico"</formula>
    </cfRule>
    <cfRule type="cellIs" dxfId="977" priority="53" operator="equal">
      <formula>"Mayor"</formula>
    </cfRule>
    <cfRule type="cellIs" dxfId="976" priority="54" operator="equal">
      <formula>"Moderado"</formula>
    </cfRule>
    <cfRule type="cellIs" dxfId="975" priority="55" operator="equal">
      <formula>"Menor"</formula>
    </cfRule>
    <cfRule type="cellIs" dxfId="974" priority="56" operator="equal">
      <formula>"Leve"</formula>
    </cfRule>
  </conditionalFormatting>
  <conditionalFormatting sqref="AC52:AC57">
    <cfRule type="cellIs" dxfId="973" priority="48" operator="equal">
      <formula>"Extremo"</formula>
    </cfRule>
    <cfRule type="cellIs" dxfId="972" priority="49" operator="equal">
      <formula>"Alto"</formula>
    </cfRule>
    <cfRule type="cellIs" dxfId="971" priority="50" operator="equal">
      <formula>"Moderado"</formula>
    </cfRule>
    <cfRule type="cellIs" dxfId="970" priority="51" operator="equal">
      <formula>"Bajo"</formula>
    </cfRule>
  </conditionalFormatting>
  <conditionalFormatting sqref="N58">
    <cfRule type="cellIs" dxfId="969" priority="39" operator="equal">
      <formula>"Extremo"</formula>
    </cfRule>
    <cfRule type="cellIs" dxfId="968" priority="40" operator="equal">
      <formula>"Alto"</formula>
    </cfRule>
    <cfRule type="cellIs" dxfId="967" priority="41" operator="equal">
      <formula>"Moderado"</formula>
    </cfRule>
    <cfRule type="cellIs" dxfId="966" priority="42" operator="equal">
      <formula>"Bajo"</formula>
    </cfRule>
  </conditionalFormatting>
  <conditionalFormatting sqref="Y58:Y63">
    <cfRule type="cellIs" dxfId="965" priority="34" operator="equal">
      <formula>"Muy Alta"</formula>
    </cfRule>
    <cfRule type="cellIs" dxfId="964" priority="35" operator="equal">
      <formula>"Alta"</formula>
    </cfRule>
    <cfRule type="cellIs" dxfId="963" priority="36" operator="equal">
      <formula>"Media"</formula>
    </cfRule>
    <cfRule type="cellIs" dxfId="962" priority="37" operator="equal">
      <formula>"Baja"</formula>
    </cfRule>
    <cfRule type="cellIs" dxfId="961" priority="38" operator="equal">
      <formula>"Muy Baja"</formula>
    </cfRule>
  </conditionalFormatting>
  <conditionalFormatting sqref="AA58:AA63">
    <cfRule type="cellIs" dxfId="960" priority="29" operator="equal">
      <formula>"Catastrófico"</formula>
    </cfRule>
    <cfRule type="cellIs" dxfId="959" priority="30" operator="equal">
      <formula>"Mayor"</formula>
    </cfRule>
    <cfRule type="cellIs" dxfId="958" priority="31" operator="equal">
      <formula>"Moderado"</formula>
    </cfRule>
    <cfRule type="cellIs" dxfId="957" priority="32" operator="equal">
      <formula>"Menor"</formula>
    </cfRule>
    <cfRule type="cellIs" dxfId="956" priority="33" operator="equal">
      <formula>"Leve"</formula>
    </cfRule>
  </conditionalFormatting>
  <conditionalFormatting sqref="AC58:AC63">
    <cfRule type="cellIs" dxfId="955" priority="25" operator="equal">
      <formula>"Extremo"</formula>
    </cfRule>
    <cfRule type="cellIs" dxfId="954" priority="26" operator="equal">
      <formula>"Alto"</formula>
    </cfRule>
    <cfRule type="cellIs" dxfId="953" priority="27" operator="equal">
      <formula>"Moderado"</formula>
    </cfRule>
    <cfRule type="cellIs" dxfId="952" priority="28" operator="equal">
      <formula>"Bajo"</formula>
    </cfRule>
  </conditionalFormatting>
  <conditionalFormatting sqref="H64">
    <cfRule type="cellIs" dxfId="951" priority="20" operator="equal">
      <formula>"Muy Alta"</formula>
    </cfRule>
    <cfRule type="cellIs" dxfId="950" priority="21" operator="equal">
      <formula>"Alta"</formula>
    </cfRule>
    <cfRule type="cellIs" dxfId="949" priority="22" operator="equal">
      <formula>"Media"</formula>
    </cfRule>
    <cfRule type="cellIs" dxfId="948" priority="23" operator="equal">
      <formula>"Baja"</formula>
    </cfRule>
    <cfRule type="cellIs" dxfId="947" priority="24" operator="equal">
      <formula>"Muy Baja"</formula>
    </cfRule>
  </conditionalFormatting>
  <conditionalFormatting sqref="N64">
    <cfRule type="cellIs" dxfId="946" priority="16" operator="equal">
      <formula>"Extremo"</formula>
    </cfRule>
    <cfRule type="cellIs" dxfId="945" priority="17" operator="equal">
      <formula>"Alto"</formula>
    </cfRule>
    <cfRule type="cellIs" dxfId="944" priority="18" operator="equal">
      <formula>"Moderado"</formula>
    </cfRule>
    <cfRule type="cellIs" dxfId="943" priority="19" operator="equal">
      <formula>"Bajo"</formula>
    </cfRule>
  </conditionalFormatting>
  <conditionalFormatting sqref="Y64:Y69">
    <cfRule type="cellIs" dxfId="942" priority="11" operator="equal">
      <formula>"Muy Alta"</formula>
    </cfRule>
    <cfRule type="cellIs" dxfId="941" priority="12" operator="equal">
      <formula>"Alta"</formula>
    </cfRule>
    <cfRule type="cellIs" dxfId="940" priority="13" operator="equal">
      <formula>"Media"</formula>
    </cfRule>
    <cfRule type="cellIs" dxfId="939" priority="14" operator="equal">
      <formula>"Baja"</formula>
    </cfRule>
    <cfRule type="cellIs" dxfId="938" priority="15" operator="equal">
      <formula>"Muy Baja"</formula>
    </cfRule>
  </conditionalFormatting>
  <conditionalFormatting sqref="AA64:AA69">
    <cfRule type="cellIs" dxfId="937" priority="6" operator="equal">
      <formula>"Catastrófico"</formula>
    </cfRule>
    <cfRule type="cellIs" dxfId="936" priority="7" operator="equal">
      <formula>"Mayor"</formula>
    </cfRule>
    <cfRule type="cellIs" dxfId="935" priority="8" operator="equal">
      <formula>"Moderado"</formula>
    </cfRule>
    <cfRule type="cellIs" dxfId="934" priority="9" operator="equal">
      <formula>"Menor"</formula>
    </cfRule>
    <cfRule type="cellIs" dxfId="933" priority="10" operator="equal">
      <formula>"Leve"</formula>
    </cfRule>
  </conditionalFormatting>
  <conditionalFormatting sqref="AC64:AC69">
    <cfRule type="cellIs" dxfId="932" priority="2" operator="equal">
      <formula>"Extremo"</formula>
    </cfRule>
    <cfRule type="cellIs" dxfId="931" priority="3" operator="equal">
      <formula>"Alto"</formula>
    </cfRule>
    <cfRule type="cellIs" dxfId="930" priority="4" operator="equal">
      <formula>"Moderado"</formula>
    </cfRule>
    <cfRule type="cellIs" dxfId="929" priority="5" operator="equal">
      <formula>"Bajo"</formula>
    </cfRule>
  </conditionalFormatting>
  <conditionalFormatting sqref="K10:K69">
    <cfRule type="containsText" dxfId="928"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J1" zoomScale="50" zoomScaleNormal="50" workbookViewId="0">
      <selection activeCell="AG16" sqref="AG1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421</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422</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423</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370</v>
      </c>
      <c r="D10" s="224" t="s">
        <v>369</v>
      </c>
      <c r="E10" s="227" t="s">
        <v>368</v>
      </c>
      <c r="F10" s="224" t="s">
        <v>126</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445</v>
      </c>
      <c r="Q10" s="127" t="str">
        <f>IF(OR(R10="Preventivo",R10="Detectivo"),"Probabilidad",IF(R10="Correctivo","Impacto",""))</f>
        <v>Impacto</v>
      </c>
      <c r="R10" s="128" t="s">
        <v>16</v>
      </c>
      <c r="S10" s="128" t="s">
        <v>9</v>
      </c>
      <c r="T10" s="129" t="str">
        <f>IF(AND(R10="Preventivo",S10="Automático"),"50%",IF(AND(R10="Preventivo",S10="Manual"),"40%",IF(AND(R10="Detectivo",S10="Automático"),"40%",IF(AND(R10="Detectivo",S10="Manual"),"30%",IF(AND(R10="Correctivo",S10="Automático"),"35%",IF(AND(R10="Correctivo",S10="Manual"),"25%",""))))))</f>
        <v>25%</v>
      </c>
      <c r="U10" s="128" t="s">
        <v>19</v>
      </c>
      <c r="V10" s="128" t="s">
        <v>23</v>
      </c>
      <c r="W10" s="128" t="s">
        <v>119</v>
      </c>
      <c r="X10" s="130">
        <f>IFERROR(IF(Q10="Probabilidad",(I10-(+I10*T10)),IF(Q10="Impacto",I10,"")),"")</f>
        <v>0.6</v>
      </c>
      <c r="Y10" s="131" t="str">
        <f>IFERROR(IF(X10="","",IF(X10&lt;=0.2,"Muy Baja",IF(X10&lt;=0.4,"Baja",IF(X10&lt;=0.6,"Media",IF(X10&lt;=0.8,"Alta","Muy Alta"))))),"")</f>
        <v>Media</v>
      </c>
      <c r="Z10" s="132">
        <f>+X10</f>
        <v>0.6</v>
      </c>
      <c r="AA10" s="131" t="str">
        <f ca="1">IFERROR(IF(AB10="","",IF(AB10&lt;=0.2,"Leve",IF(AB10&lt;=0.4,"Menor",IF(AB10&lt;=0.6,"Moderado",IF(AB10&lt;=0.8,"Mayor","Catastrófico"))))),"")</f>
        <v>Moderado</v>
      </c>
      <c r="AB10" s="132">
        <f ca="1">IFERROR(IF(Q10="Impacto",(M10-(+M10*T10)),IF(Q10="Probabilidad",M10,"")),"")</f>
        <v>0.44999999999999996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446</v>
      </c>
      <c r="AF10" s="135" t="s">
        <v>372</v>
      </c>
      <c r="AG10" s="140" t="s">
        <v>230</v>
      </c>
      <c r="AH10" s="140" t="s">
        <v>271</v>
      </c>
      <c r="AI10" s="135" t="s">
        <v>371</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375</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119</v>
      </c>
      <c r="X11" s="130">
        <f>IFERROR(IF(AND(Q10="Probabilidad",Q11="Probabilidad"),(Z10-(+Z10*T11)),IF(Q11="Probabilidad",(I10-(+I10*T11)),IF(Q11="Impacto",Z10,""))),"")</f>
        <v>0.36</v>
      </c>
      <c r="Y11" s="131" t="str">
        <f t="shared" ref="Y11:Y69" si="1">IFERROR(IF(X11="","",IF(X11&lt;=0.2,"Muy Baja",IF(X11&lt;=0.4,"Baja",IF(X11&lt;=0.6,"Media",IF(X11&lt;=0.8,"Alta","Muy Alta"))))),"")</f>
        <v>Baja</v>
      </c>
      <c r="Z11" s="132">
        <f t="shared" ref="Z11:Z15" si="2">+X11</f>
        <v>0.36</v>
      </c>
      <c r="AA11" s="131" t="str">
        <f t="shared" ref="AA11:AA69" ca="1" si="3">IFERROR(IF(AB11="","",IF(AB11&lt;=0.2,"Leve",IF(AB11&lt;=0.4,"Menor",IF(AB11&lt;=0.6,"Moderado",IF(AB11&lt;=0.8,"Mayor","Catastrófico"))))),"")</f>
        <v>Moderado</v>
      </c>
      <c r="AB11" s="132">
        <f ca="1">IFERROR(IF(AND(Q10="Impacto",Q11="Impacto"),(AB10-(+AB10*T11)),IF(Q11="Impacto",($M$10-(+$M$10*T11)),IF(Q11="Probabilidad",AB10,""))),"")</f>
        <v>0.44999999999999996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374</v>
      </c>
      <c r="AF11" s="135" t="s">
        <v>247</v>
      </c>
      <c r="AG11" s="140" t="s">
        <v>361</v>
      </c>
      <c r="AH11" s="140" t="s">
        <v>373</v>
      </c>
      <c r="AI11" s="135"/>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378</v>
      </c>
      <c r="D16" s="224" t="s">
        <v>377</v>
      </c>
      <c r="E16" s="227" t="s">
        <v>376</v>
      </c>
      <c r="F16" s="224" t="s">
        <v>126</v>
      </c>
      <c r="G16" s="230">
        <v>360</v>
      </c>
      <c r="H16" s="233" t="str">
        <f>IF(G16&lt;=0,"",IF(G16&lt;=2,"Muy Baja",IF(G16&lt;=24,"Baja",IF(G16&lt;=500,"Media",IF(G16&lt;=5000,"Alta","Muy Alta")))))</f>
        <v>Media</v>
      </c>
      <c r="I16" s="218">
        <f>IF(H16="","",IF(H16="Muy Baja",0.2,IF(H16="Baja",0.4,IF(H16="Media",0.6,IF(H16="Alta",0.8,IF(H16="Muy Alta",1,))))))</f>
        <v>0.6</v>
      </c>
      <c r="J16" s="236" t="s">
        <v>155</v>
      </c>
      <c r="K16" s="218"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18">
        <f ca="1">IF(L16="","",IF(L16="Leve",0.2,IF(L16="Menor",0.4,IF(L16="Moderado",0.6,IF(L16="Mayor",0.8,IF(L16="Catastrófico",1,))))))</f>
        <v>0.6</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26" t="s">
        <v>447</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22</v>
      </c>
      <c r="W16" s="128" t="s">
        <v>119</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Moderado</v>
      </c>
      <c r="AB16" s="132">
        <f ca="1">IFERROR(IF(Q16="Impacto",(M16-(+M16*T16)),IF(Q16="Probabilidad",M16,"")),"")</f>
        <v>0.6</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135" t="s">
        <v>448</v>
      </c>
      <c r="AF16" s="135" t="s">
        <v>379</v>
      </c>
      <c r="AG16" s="140" t="s">
        <v>278</v>
      </c>
      <c r="AH16" s="140" t="s">
        <v>278</v>
      </c>
      <c r="AI16" s="135"/>
      <c r="AJ16" s="136"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t="s">
        <v>380</v>
      </c>
      <c r="Q17" s="127" t="str">
        <f>IF(OR(R17="Preventivo",R17="Detectivo"),"Probabilidad",IF(R17="Correctivo","Impacto",""))</f>
        <v>Probabilidad</v>
      </c>
      <c r="R17" s="128" t="s">
        <v>14</v>
      </c>
      <c r="S17" s="128" t="s">
        <v>9</v>
      </c>
      <c r="T17" s="129" t="str">
        <f t="shared" ref="T17:T21" si="8">IF(AND(R17="Preventivo",S17="Automático"),"50%",IF(AND(R17="Preventivo",S17="Manual"),"40%",IF(AND(R17="Detectivo",S17="Automático"),"40%",IF(AND(R17="Detectivo",S17="Manual"),"30%",IF(AND(R17="Correctivo",S17="Automático"),"35%",IF(AND(R17="Correctivo",S17="Manual"),"25%",""))))))</f>
        <v>40%</v>
      </c>
      <c r="U17" s="128" t="s">
        <v>19</v>
      </c>
      <c r="V17" s="128" t="s">
        <v>23</v>
      </c>
      <c r="W17" s="128" t="s">
        <v>119</v>
      </c>
      <c r="X17" s="130">
        <f>IFERROR(IF(AND(Q16="Probabilidad",Q17="Probabilidad"),(Z16-(+Z16*T17)),IF(Q17="Probabilidad",(I16-(+I16*T17)),IF(Q17="Impacto",Z16,""))),"")</f>
        <v>0.216</v>
      </c>
      <c r="Y17" s="131" t="str">
        <f t="shared" si="1"/>
        <v>Baja</v>
      </c>
      <c r="Z17" s="132">
        <f t="shared" ref="Z17:Z21" si="9">+X17</f>
        <v>0.216</v>
      </c>
      <c r="AA17" s="131" t="str">
        <f t="shared" ca="1" si="3"/>
        <v>Moderado</v>
      </c>
      <c r="AB17" s="132">
        <f ca="1">IFERROR(IF(AND(Q16="Impacto",Q17="Impacto"),(AB10-(+AB10*T17)),IF(Q17="Impacto",($M$16-(+$M$16*T17)),IF(Q17="Probabilidad",AB10,""))),"")</f>
        <v>0.44999999999999996</v>
      </c>
      <c r="AC17" s="133"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4"/>
      <c r="AE17" s="135" t="s">
        <v>381</v>
      </c>
      <c r="AF17" s="135" t="s">
        <v>379</v>
      </c>
      <c r="AG17" s="140" t="s">
        <v>278</v>
      </c>
      <c r="AH17" s="140" t="s">
        <v>278</v>
      </c>
      <c r="AI17" s="135"/>
      <c r="AJ17" s="136"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927" priority="227" operator="equal">
      <formula>"Muy Alta"</formula>
    </cfRule>
    <cfRule type="cellIs" dxfId="926" priority="228" operator="equal">
      <formula>"Alta"</formula>
    </cfRule>
    <cfRule type="cellIs" dxfId="925" priority="229" operator="equal">
      <formula>"Media"</formula>
    </cfRule>
    <cfRule type="cellIs" dxfId="924" priority="230" operator="equal">
      <formula>"Baja"</formula>
    </cfRule>
    <cfRule type="cellIs" dxfId="923" priority="231" operator="equal">
      <formula>"Muy Baja"</formula>
    </cfRule>
  </conditionalFormatting>
  <conditionalFormatting sqref="L10 L16 L22 L28 L34 L40 L46 L52 L58 L64">
    <cfRule type="cellIs" dxfId="922" priority="222" operator="equal">
      <formula>"Catastrófico"</formula>
    </cfRule>
    <cfRule type="cellIs" dxfId="921" priority="223" operator="equal">
      <formula>"Mayor"</formula>
    </cfRule>
    <cfRule type="cellIs" dxfId="920" priority="224" operator="equal">
      <formula>"Moderado"</formula>
    </cfRule>
    <cfRule type="cellIs" dxfId="919" priority="225" operator="equal">
      <formula>"Menor"</formula>
    </cfRule>
    <cfRule type="cellIs" dxfId="918" priority="226" operator="equal">
      <formula>"Leve"</formula>
    </cfRule>
  </conditionalFormatting>
  <conditionalFormatting sqref="N10">
    <cfRule type="cellIs" dxfId="917" priority="218" operator="equal">
      <formula>"Extremo"</formula>
    </cfRule>
    <cfRule type="cellIs" dxfId="916" priority="219" operator="equal">
      <formula>"Alto"</formula>
    </cfRule>
    <cfRule type="cellIs" dxfId="915" priority="220" operator="equal">
      <formula>"Moderado"</formula>
    </cfRule>
    <cfRule type="cellIs" dxfId="914" priority="221" operator="equal">
      <formula>"Bajo"</formula>
    </cfRule>
  </conditionalFormatting>
  <conditionalFormatting sqref="Y10:Y15">
    <cfRule type="cellIs" dxfId="913" priority="213" operator="equal">
      <formula>"Muy Alta"</formula>
    </cfRule>
    <cfRule type="cellIs" dxfId="912" priority="214" operator="equal">
      <formula>"Alta"</formula>
    </cfRule>
    <cfRule type="cellIs" dxfId="911" priority="215" operator="equal">
      <formula>"Media"</formula>
    </cfRule>
    <cfRule type="cellIs" dxfId="910" priority="216" operator="equal">
      <formula>"Baja"</formula>
    </cfRule>
    <cfRule type="cellIs" dxfId="909" priority="217" operator="equal">
      <formula>"Muy Baja"</formula>
    </cfRule>
  </conditionalFormatting>
  <conditionalFormatting sqref="AA10:AA15">
    <cfRule type="cellIs" dxfId="908" priority="208" operator="equal">
      <formula>"Catastrófico"</formula>
    </cfRule>
    <cfRule type="cellIs" dxfId="907" priority="209" operator="equal">
      <formula>"Mayor"</formula>
    </cfRule>
    <cfRule type="cellIs" dxfId="906" priority="210" operator="equal">
      <formula>"Moderado"</formula>
    </cfRule>
    <cfRule type="cellIs" dxfId="905" priority="211" operator="equal">
      <formula>"Menor"</formula>
    </cfRule>
    <cfRule type="cellIs" dxfId="904" priority="212" operator="equal">
      <formula>"Leve"</formula>
    </cfRule>
  </conditionalFormatting>
  <conditionalFormatting sqref="AC10:AC15">
    <cfRule type="cellIs" dxfId="903" priority="204" operator="equal">
      <formula>"Extremo"</formula>
    </cfRule>
    <cfRule type="cellIs" dxfId="902" priority="205" operator="equal">
      <formula>"Alto"</formula>
    </cfRule>
    <cfRule type="cellIs" dxfId="901" priority="206" operator="equal">
      <formula>"Moderado"</formula>
    </cfRule>
    <cfRule type="cellIs" dxfId="900" priority="207" operator="equal">
      <formula>"Bajo"</formula>
    </cfRule>
  </conditionalFormatting>
  <conditionalFormatting sqref="H58">
    <cfRule type="cellIs" dxfId="899" priority="43" operator="equal">
      <formula>"Muy Alta"</formula>
    </cfRule>
    <cfRule type="cellIs" dxfId="898" priority="44" operator="equal">
      <formula>"Alta"</formula>
    </cfRule>
    <cfRule type="cellIs" dxfId="897" priority="45" operator="equal">
      <formula>"Media"</formula>
    </cfRule>
    <cfRule type="cellIs" dxfId="896" priority="46" operator="equal">
      <formula>"Baja"</formula>
    </cfRule>
    <cfRule type="cellIs" dxfId="895" priority="47" operator="equal">
      <formula>"Muy Baja"</formula>
    </cfRule>
  </conditionalFormatting>
  <conditionalFormatting sqref="N16">
    <cfRule type="cellIs" dxfId="894" priority="200" operator="equal">
      <formula>"Extremo"</formula>
    </cfRule>
    <cfRule type="cellIs" dxfId="893" priority="201" operator="equal">
      <formula>"Alto"</formula>
    </cfRule>
    <cfRule type="cellIs" dxfId="892" priority="202" operator="equal">
      <formula>"Moderado"</formula>
    </cfRule>
    <cfRule type="cellIs" dxfId="891" priority="203" operator="equal">
      <formula>"Bajo"</formula>
    </cfRule>
  </conditionalFormatting>
  <conditionalFormatting sqref="Y16:Y21">
    <cfRule type="cellIs" dxfId="890" priority="195" operator="equal">
      <formula>"Muy Alta"</formula>
    </cfRule>
    <cfRule type="cellIs" dxfId="889" priority="196" operator="equal">
      <formula>"Alta"</formula>
    </cfRule>
    <cfRule type="cellIs" dxfId="888" priority="197" operator="equal">
      <formula>"Media"</formula>
    </cfRule>
    <cfRule type="cellIs" dxfId="887" priority="198" operator="equal">
      <formula>"Baja"</formula>
    </cfRule>
    <cfRule type="cellIs" dxfId="886" priority="199" operator="equal">
      <formula>"Muy Baja"</formula>
    </cfRule>
  </conditionalFormatting>
  <conditionalFormatting sqref="AA16:AA21">
    <cfRule type="cellIs" dxfId="885" priority="190" operator="equal">
      <formula>"Catastrófico"</formula>
    </cfRule>
    <cfRule type="cellIs" dxfId="884" priority="191" operator="equal">
      <formula>"Mayor"</formula>
    </cfRule>
    <cfRule type="cellIs" dxfId="883" priority="192" operator="equal">
      <formula>"Moderado"</formula>
    </cfRule>
    <cfRule type="cellIs" dxfId="882" priority="193" operator="equal">
      <formula>"Menor"</formula>
    </cfRule>
    <cfRule type="cellIs" dxfId="881" priority="194" operator="equal">
      <formula>"Leve"</formula>
    </cfRule>
  </conditionalFormatting>
  <conditionalFormatting sqref="AC16:AC21">
    <cfRule type="cellIs" dxfId="880" priority="186" operator="equal">
      <formula>"Extremo"</formula>
    </cfRule>
    <cfRule type="cellIs" dxfId="879" priority="187" operator="equal">
      <formula>"Alto"</formula>
    </cfRule>
    <cfRule type="cellIs" dxfId="878" priority="188" operator="equal">
      <formula>"Moderado"</formula>
    </cfRule>
    <cfRule type="cellIs" dxfId="877" priority="189" operator="equal">
      <formula>"Bajo"</formula>
    </cfRule>
  </conditionalFormatting>
  <conditionalFormatting sqref="H22">
    <cfRule type="cellIs" dxfId="876" priority="181" operator="equal">
      <formula>"Muy Alta"</formula>
    </cfRule>
    <cfRule type="cellIs" dxfId="875" priority="182" operator="equal">
      <formula>"Alta"</formula>
    </cfRule>
    <cfRule type="cellIs" dxfId="874" priority="183" operator="equal">
      <formula>"Media"</formula>
    </cfRule>
    <cfRule type="cellIs" dxfId="873" priority="184" operator="equal">
      <formula>"Baja"</formula>
    </cfRule>
    <cfRule type="cellIs" dxfId="872" priority="185" operator="equal">
      <formula>"Muy Baja"</formula>
    </cfRule>
  </conditionalFormatting>
  <conditionalFormatting sqref="N22">
    <cfRule type="cellIs" dxfId="871" priority="177" operator="equal">
      <formula>"Extremo"</formula>
    </cfRule>
    <cfRule type="cellIs" dxfId="870" priority="178" operator="equal">
      <formula>"Alto"</formula>
    </cfRule>
    <cfRule type="cellIs" dxfId="869" priority="179" operator="equal">
      <formula>"Moderado"</formula>
    </cfRule>
    <cfRule type="cellIs" dxfId="868" priority="180" operator="equal">
      <formula>"Bajo"</formula>
    </cfRule>
  </conditionalFormatting>
  <conditionalFormatting sqref="Y22:Y27">
    <cfRule type="cellIs" dxfId="867" priority="172" operator="equal">
      <formula>"Muy Alta"</formula>
    </cfRule>
    <cfRule type="cellIs" dxfId="866" priority="173" operator="equal">
      <formula>"Alta"</formula>
    </cfRule>
    <cfRule type="cellIs" dxfId="865" priority="174" operator="equal">
      <formula>"Media"</formula>
    </cfRule>
    <cfRule type="cellIs" dxfId="864" priority="175" operator="equal">
      <formula>"Baja"</formula>
    </cfRule>
    <cfRule type="cellIs" dxfId="863" priority="176" operator="equal">
      <formula>"Muy Baja"</formula>
    </cfRule>
  </conditionalFormatting>
  <conditionalFormatting sqref="AA22:AA27">
    <cfRule type="cellIs" dxfId="862" priority="167" operator="equal">
      <formula>"Catastrófico"</formula>
    </cfRule>
    <cfRule type="cellIs" dxfId="861" priority="168" operator="equal">
      <formula>"Mayor"</formula>
    </cfRule>
    <cfRule type="cellIs" dxfId="860" priority="169" operator="equal">
      <formula>"Moderado"</formula>
    </cfRule>
    <cfRule type="cellIs" dxfId="859" priority="170" operator="equal">
      <formula>"Menor"</formula>
    </cfRule>
    <cfRule type="cellIs" dxfId="858" priority="171" operator="equal">
      <formula>"Leve"</formula>
    </cfRule>
  </conditionalFormatting>
  <conditionalFormatting sqref="AC22:AC27">
    <cfRule type="cellIs" dxfId="857" priority="163" operator="equal">
      <formula>"Extremo"</formula>
    </cfRule>
    <cfRule type="cellIs" dxfId="856" priority="164" operator="equal">
      <formula>"Alto"</formula>
    </cfRule>
    <cfRule type="cellIs" dxfId="855" priority="165" operator="equal">
      <formula>"Moderado"</formula>
    </cfRule>
    <cfRule type="cellIs" dxfId="854" priority="166" operator="equal">
      <formula>"Bajo"</formula>
    </cfRule>
  </conditionalFormatting>
  <conditionalFormatting sqref="H28">
    <cfRule type="cellIs" dxfId="853" priority="158" operator="equal">
      <formula>"Muy Alta"</formula>
    </cfRule>
    <cfRule type="cellIs" dxfId="852" priority="159" operator="equal">
      <formula>"Alta"</formula>
    </cfRule>
    <cfRule type="cellIs" dxfId="851" priority="160" operator="equal">
      <formula>"Media"</formula>
    </cfRule>
    <cfRule type="cellIs" dxfId="850" priority="161" operator="equal">
      <formula>"Baja"</formula>
    </cfRule>
    <cfRule type="cellIs" dxfId="849" priority="162" operator="equal">
      <formula>"Muy Baja"</formula>
    </cfRule>
  </conditionalFormatting>
  <conditionalFormatting sqref="N28">
    <cfRule type="cellIs" dxfId="848" priority="154" operator="equal">
      <formula>"Extremo"</formula>
    </cfRule>
    <cfRule type="cellIs" dxfId="847" priority="155" operator="equal">
      <formula>"Alto"</formula>
    </cfRule>
    <cfRule type="cellIs" dxfId="846" priority="156" operator="equal">
      <formula>"Moderado"</formula>
    </cfRule>
    <cfRule type="cellIs" dxfId="845" priority="157" operator="equal">
      <formula>"Bajo"</formula>
    </cfRule>
  </conditionalFormatting>
  <conditionalFormatting sqref="Y28:Y33">
    <cfRule type="cellIs" dxfId="844" priority="149" operator="equal">
      <formula>"Muy Alta"</formula>
    </cfRule>
    <cfRule type="cellIs" dxfId="843" priority="150" operator="equal">
      <formula>"Alta"</formula>
    </cfRule>
    <cfRule type="cellIs" dxfId="842" priority="151" operator="equal">
      <formula>"Media"</formula>
    </cfRule>
    <cfRule type="cellIs" dxfId="841" priority="152" operator="equal">
      <formula>"Baja"</formula>
    </cfRule>
    <cfRule type="cellIs" dxfId="840" priority="153" operator="equal">
      <formula>"Muy Baja"</formula>
    </cfRule>
  </conditionalFormatting>
  <conditionalFormatting sqref="AA28:AA33">
    <cfRule type="cellIs" dxfId="839" priority="144" operator="equal">
      <formula>"Catastrófico"</formula>
    </cfRule>
    <cfRule type="cellIs" dxfId="838" priority="145" operator="equal">
      <formula>"Mayor"</formula>
    </cfRule>
    <cfRule type="cellIs" dxfId="837" priority="146" operator="equal">
      <formula>"Moderado"</formula>
    </cfRule>
    <cfRule type="cellIs" dxfId="836" priority="147" operator="equal">
      <formula>"Menor"</formula>
    </cfRule>
    <cfRule type="cellIs" dxfId="835" priority="148" operator="equal">
      <formula>"Leve"</formula>
    </cfRule>
  </conditionalFormatting>
  <conditionalFormatting sqref="AC28:AC33">
    <cfRule type="cellIs" dxfId="834" priority="140" operator="equal">
      <formula>"Extremo"</formula>
    </cfRule>
    <cfRule type="cellIs" dxfId="833" priority="141" operator="equal">
      <formula>"Alto"</formula>
    </cfRule>
    <cfRule type="cellIs" dxfId="832" priority="142" operator="equal">
      <formula>"Moderado"</formula>
    </cfRule>
    <cfRule type="cellIs" dxfId="831" priority="143" operator="equal">
      <formula>"Bajo"</formula>
    </cfRule>
  </conditionalFormatting>
  <conditionalFormatting sqref="H34">
    <cfRule type="cellIs" dxfId="830" priority="135" operator="equal">
      <formula>"Muy Alta"</formula>
    </cfRule>
    <cfRule type="cellIs" dxfId="829" priority="136" operator="equal">
      <formula>"Alta"</formula>
    </cfRule>
    <cfRule type="cellIs" dxfId="828" priority="137" operator="equal">
      <formula>"Media"</formula>
    </cfRule>
    <cfRule type="cellIs" dxfId="827" priority="138" operator="equal">
      <formula>"Baja"</formula>
    </cfRule>
    <cfRule type="cellIs" dxfId="826" priority="139" operator="equal">
      <formula>"Muy Baja"</formula>
    </cfRule>
  </conditionalFormatting>
  <conditionalFormatting sqref="N34">
    <cfRule type="cellIs" dxfId="825" priority="131" operator="equal">
      <formula>"Extremo"</formula>
    </cfRule>
    <cfRule type="cellIs" dxfId="824" priority="132" operator="equal">
      <formula>"Alto"</formula>
    </cfRule>
    <cfRule type="cellIs" dxfId="823" priority="133" operator="equal">
      <formula>"Moderado"</formula>
    </cfRule>
    <cfRule type="cellIs" dxfId="822" priority="134" operator="equal">
      <formula>"Bajo"</formula>
    </cfRule>
  </conditionalFormatting>
  <conditionalFormatting sqref="Y34:Y39">
    <cfRule type="cellIs" dxfId="821" priority="126" operator="equal">
      <formula>"Muy Alta"</formula>
    </cfRule>
    <cfRule type="cellIs" dxfId="820" priority="127" operator="equal">
      <formula>"Alta"</formula>
    </cfRule>
    <cfRule type="cellIs" dxfId="819" priority="128" operator="equal">
      <formula>"Media"</formula>
    </cfRule>
    <cfRule type="cellIs" dxfId="818" priority="129" operator="equal">
      <formula>"Baja"</formula>
    </cfRule>
    <cfRule type="cellIs" dxfId="817" priority="130" operator="equal">
      <formula>"Muy Baja"</formula>
    </cfRule>
  </conditionalFormatting>
  <conditionalFormatting sqref="AA34:AA39">
    <cfRule type="cellIs" dxfId="816" priority="121" operator="equal">
      <formula>"Catastrófico"</formula>
    </cfRule>
    <cfRule type="cellIs" dxfId="815" priority="122" operator="equal">
      <formula>"Mayor"</formula>
    </cfRule>
    <cfRule type="cellIs" dxfId="814" priority="123" operator="equal">
      <formula>"Moderado"</formula>
    </cfRule>
    <cfRule type="cellIs" dxfId="813" priority="124" operator="equal">
      <formula>"Menor"</formula>
    </cfRule>
    <cfRule type="cellIs" dxfId="812" priority="125" operator="equal">
      <formula>"Leve"</formula>
    </cfRule>
  </conditionalFormatting>
  <conditionalFormatting sqref="AC34:AC39">
    <cfRule type="cellIs" dxfId="811" priority="117" operator="equal">
      <formula>"Extremo"</formula>
    </cfRule>
    <cfRule type="cellIs" dxfId="810" priority="118" operator="equal">
      <formula>"Alto"</formula>
    </cfRule>
    <cfRule type="cellIs" dxfId="809" priority="119" operator="equal">
      <formula>"Moderado"</formula>
    </cfRule>
    <cfRule type="cellIs" dxfId="808" priority="120" operator="equal">
      <formula>"Bajo"</formula>
    </cfRule>
  </conditionalFormatting>
  <conditionalFormatting sqref="H40">
    <cfRule type="cellIs" dxfId="807" priority="112" operator="equal">
      <formula>"Muy Alta"</formula>
    </cfRule>
    <cfRule type="cellIs" dxfId="806" priority="113" operator="equal">
      <formula>"Alta"</formula>
    </cfRule>
    <cfRule type="cellIs" dxfId="805" priority="114" operator="equal">
      <formula>"Media"</formula>
    </cfRule>
    <cfRule type="cellIs" dxfId="804" priority="115" operator="equal">
      <formula>"Baja"</formula>
    </cfRule>
    <cfRule type="cellIs" dxfId="803" priority="116" operator="equal">
      <formula>"Muy Baja"</formula>
    </cfRule>
  </conditionalFormatting>
  <conditionalFormatting sqref="N40">
    <cfRule type="cellIs" dxfId="802" priority="108" operator="equal">
      <formula>"Extremo"</formula>
    </cfRule>
    <cfRule type="cellIs" dxfId="801" priority="109" operator="equal">
      <formula>"Alto"</formula>
    </cfRule>
    <cfRule type="cellIs" dxfId="800" priority="110" operator="equal">
      <formula>"Moderado"</formula>
    </cfRule>
    <cfRule type="cellIs" dxfId="799" priority="111" operator="equal">
      <formula>"Bajo"</formula>
    </cfRule>
  </conditionalFormatting>
  <conditionalFormatting sqref="Y40:Y45">
    <cfRule type="cellIs" dxfId="798" priority="103" operator="equal">
      <formula>"Muy Alta"</formula>
    </cfRule>
    <cfRule type="cellIs" dxfId="797" priority="104" operator="equal">
      <formula>"Alta"</formula>
    </cfRule>
    <cfRule type="cellIs" dxfId="796" priority="105" operator="equal">
      <formula>"Media"</formula>
    </cfRule>
    <cfRule type="cellIs" dxfId="795" priority="106" operator="equal">
      <formula>"Baja"</formula>
    </cfRule>
    <cfRule type="cellIs" dxfId="794" priority="107" operator="equal">
      <formula>"Muy Baja"</formula>
    </cfRule>
  </conditionalFormatting>
  <conditionalFormatting sqref="AA40:AA45">
    <cfRule type="cellIs" dxfId="793" priority="98" operator="equal">
      <formula>"Catastrófico"</formula>
    </cfRule>
    <cfRule type="cellIs" dxfId="792" priority="99" operator="equal">
      <formula>"Mayor"</formula>
    </cfRule>
    <cfRule type="cellIs" dxfId="791" priority="100" operator="equal">
      <formula>"Moderado"</formula>
    </cfRule>
    <cfRule type="cellIs" dxfId="790" priority="101" operator="equal">
      <formula>"Menor"</formula>
    </cfRule>
    <cfRule type="cellIs" dxfId="789" priority="102" operator="equal">
      <formula>"Leve"</formula>
    </cfRule>
  </conditionalFormatting>
  <conditionalFormatting sqref="AC40:AC45">
    <cfRule type="cellIs" dxfId="788" priority="94" operator="equal">
      <formula>"Extremo"</formula>
    </cfRule>
    <cfRule type="cellIs" dxfId="787" priority="95" operator="equal">
      <formula>"Alto"</formula>
    </cfRule>
    <cfRule type="cellIs" dxfId="786" priority="96" operator="equal">
      <formula>"Moderado"</formula>
    </cfRule>
    <cfRule type="cellIs" dxfId="785" priority="97" operator="equal">
      <formula>"Bajo"</formula>
    </cfRule>
  </conditionalFormatting>
  <conditionalFormatting sqref="H46">
    <cfRule type="cellIs" dxfId="784" priority="89" operator="equal">
      <formula>"Muy Alta"</formula>
    </cfRule>
    <cfRule type="cellIs" dxfId="783" priority="90" operator="equal">
      <formula>"Alta"</formula>
    </cfRule>
    <cfRule type="cellIs" dxfId="782" priority="91" operator="equal">
      <formula>"Media"</formula>
    </cfRule>
    <cfRule type="cellIs" dxfId="781" priority="92" operator="equal">
      <formula>"Baja"</formula>
    </cfRule>
    <cfRule type="cellIs" dxfId="780" priority="93" operator="equal">
      <formula>"Muy Baja"</formula>
    </cfRule>
  </conditionalFormatting>
  <conditionalFormatting sqref="N46">
    <cfRule type="cellIs" dxfId="779" priority="85" operator="equal">
      <formula>"Extremo"</formula>
    </cfRule>
    <cfRule type="cellIs" dxfId="778" priority="86" operator="equal">
      <formula>"Alto"</formula>
    </cfRule>
    <cfRule type="cellIs" dxfId="777" priority="87" operator="equal">
      <formula>"Moderado"</formula>
    </cfRule>
    <cfRule type="cellIs" dxfId="776" priority="88" operator="equal">
      <formula>"Bajo"</formula>
    </cfRule>
  </conditionalFormatting>
  <conditionalFormatting sqref="Y46:Y51">
    <cfRule type="cellIs" dxfId="775" priority="80" operator="equal">
      <formula>"Muy Alta"</formula>
    </cfRule>
    <cfRule type="cellIs" dxfId="774" priority="81" operator="equal">
      <formula>"Alta"</formula>
    </cfRule>
    <cfRule type="cellIs" dxfId="773" priority="82" operator="equal">
      <formula>"Media"</formula>
    </cfRule>
    <cfRule type="cellIs" dxfId="772" priority="83" operator="equal">
      <formula>"Baja"</formula>
    </cfRule>
    <cfRule type="cellIs" dxfId="771" priority="84" operator="equal">
      <formula>"Muy Baja"</formula>
    </cfRule>
  </conditionalFormatting>
  <conditionalFormatting sqref="AA46:AA51">
    <cfRule type="cellIs" dxfId="770" priority="75" operator="equal">
      <formula>"Catastrófico"</formula>
    </cfRule>
    <cfRule type="cellIs" dxfId="769" priority="76" operator="equal">
      <formula>"Mayor"</formula>
    </cfRule>
    <cfRule type="cellIs" dxfId="768" priority="77" operator="equal">
      <formula>"Moderado"</formula>
    </cfRule>
    <cfRule type="cellIs" dxfId="767" priority="78" operator="equal">
      <formula>"Menor"</formula>
    </cfRule>
    <cfRule type="cellIs" dxfId="766" priority="79" operator="equal">
      <formula>"Leve"</formula>
    </cfRule>
  </conditionalFormatting>
  <conditionalFormatting sqref="AC46:AC51">
    <cfRule type="cellIs" dxfId="765" priority="71" operator="equal">
      <formula>"Extremo"</formula>
    </cfRule>
    <cfRule type="cellIs" dxfId="764" priority="72" operator="equal">
      <formula>"Alto"</formula>
    </cfRule>
    <cfRule type="cellIs" dxfId="763" priority="73" operator="equal">
      <formula>"Moderado"</formula>
    </cfRule>
    <cfRule type="cellIs" dxfId="762" priority="74" operator="equal">
      <formula>"Bajo"</formula>
    </cfRule>
  </conditionalFormatting>
  <conditionalFormatting sqref="H52">
    <cfRule type="cellIs" dxfId="761" priority="66" operator="equal">
      <formula>"Muy Alta"</formula>
    </cfRule>
    <cfRule type="cellIs" dxfId="760" priority="67" operator="equal">
      <formula>"Alta"</formula>
    </cfRule>
    <cfRule type="cellIs" dxfId="759" priority="68" operator="equal">
      <formula>"Media"</formula>
    </cfRule>
    <cfRule type="cellIs" dxfId="758" priority="69" operator="equal">
      <formula>"Baja"</formula>
    </cfRule>
    <cfRule type="cellIs" dxfId="757" priority="70" operator="equal">
      <formula>"Muy Baja"</formula>
    </cfRule>
  </conditionalFormatting>
  <conditionalFormatting sqref="N52">
    <cfRule type="cellIs" dxfId="756" priority="62" operator="equal">
      <formula>"Extremo"</formula>
    </cfRule>
    <cfRule type="cellIs" dxfId="755" priority="63" operator="equal">
      <formula>"Alto"</formula>
    </cfRule>
    <cfRule type="cellIs" dxfId="754" priority="64" operator="equal">
      <formula>"Moderado"</formula>
    </cfRule>
    <cfRule type="cellIs" dxfId="753" priority="65" operator="equal">
      <formula>"Bajo"</formula>
    </cfRule>
  </conditionalFormatting>
  <conditionalFormatting sqref="Y52:Y57">
    <cfRule type="cellIs" dxfId="752" priority="57" operator="equal">
      <formula>"Muy Alta"</formula>
    </cfRule>
    <cfRule type="cellIs" dxfId="751" priority="58" operator="equal">
      <formula>"Alta"</formula>
    </cfRule>
    <cfRule type="cellIs" dxfId="750" priority="59" operator="equal">
      <formula>"Media"</formula>
    </cfRule>
    <cfRule type="cellIs" dxfId="749" priority="60" operator="equal">
      <formula>"Baja"</formula>
    </cfRule>
    <cfRule type="cellIs" dxfId="748" priority="61" operator="equal">
      <formula>"Muy Baja"</formula>
    </cfRule>
  </conditionalFormatting>
  <conditionalFormatting sqref="AA52:AA57">
    <cfRule type="cellIs" dxfId="747" priority="52" operator="equal">
      <formula>"Catastrófico"</formula>
    </cfRule>
    <cfRule type="cellIs" dxfId="746" priority="53" operator="equal">
      <formula>"Mayor"</formula>
    </cfRule>
    <cfRule type="cellIs" dxfId="745" priority="54" operator="equal">
      <formula>"Moderado"</formula>
    </cfRule>
    <cfRule type="cellIs" dxfId="744" priority="55" operator="equal">
      <formula>"Menor"</formula>
    </cfRule>
    <cfRule type="cellIs" dxfId="743" priority="56" operator="equal">
      <formula>"Leve"</formula>
    </cfRule>
  </conditionalFormatting>
  <conditionalFormatting sqref="AC52:AC57">
    <cfRule type="cellIs" dxfId="742" priority="48" operator="equal">
      <formula>"Extremo"</formula>
    </cfRule>
    <cfRule type="cellIs" dxfId="741" priority="49" operator="equal">
      <formula>"Alto"</formula>
    </cfRule>
    <cfRule type="cellIs" dxfId="740" priority="50" operator="equal">
      <formula>"Moderado"</formula>
    </cfRule>
    <cfRule type="cellIs" dxfId="739" priority="51" operator="equal">
      <formula>"Bajo"</formula>
    </cfRule>
  </conditionalFormatting>
  <conditionalFormatting sqref="N58">
    <cfRule type="cellIs" dxfId="738" priority="39" operator="equal">
      <formula>"Extremo"</formula>
    </cfRule>
    <cfRule type="cellIs" dxfId="737" priority="40" operator="equal">
      <formula>"Alto"</formula>
    </cfRule>
    <cfRule type="cellIs" dxfId="736" priority="41" operator="equal">
      <formula>"Moderado"</formula>
    </cfRule>
    <cfRule type="cellIs" dxfId="735" priority="42" operator="equal">
      <formula>"Bajo"</formula>
    </cfRule>
  </conditionalFormatting>
  <conditionalFormatting sqref="Y58:Y63">
    <cfRule type="cellIs" dxfId="734" priority="34" operator="equal">
      <formula>"Muy Alta"</formula>
    </cfRule>
    <cfRule type="cellIs" dxfId="733" priority="35" operator="equal">
      <formula>"Alta"</formula>
    </cfRule>
    <cfRule type="cellIs" dxfId="732" priority="36" operator="equal">
      <formula>"Media"</formula>
    </cfRule>
    <cfRule type="cellIs" dxfId="731" priority="37" operator="equal">
      <formula>"Baja"</formula>
    </cfRule>
    <cfRule type="cellIs" dxfId="730" priority="38" operator="equal">
      <formula>"Muy Baja"</formula>
    </cfRule>
  </conditionalFormatting>
  <conditionalFormatting sqref="AA58:AA63">
    <cfRule type="cellIs" dxfId="729" priority="29" operator="equal">
      <formula>"Catastrófico"</formula>
    </cfRule>
    <cfRule type="cellIs" dxfId="728" priority="30" operator="equal">
      <formula>"Mayor"</formula>
    </cfRule>
    <cfRule type="cellIs" dxfId="727" priority="31" operator="equal">
      <formula>"Moderado"</formula>
    </cfRule>
    <cfRule type="cellIs" dxfId="726" priority="32" operator="equal">
      <formula>"Menor"</formula>
    </cfRule>
    <cfRule type="cellIs" dxfId="725" priority="33" operator="equal">
      <formula>"Leve"</formula>
    </cfRule>
  </conditionalFormatting>
  <conditionalFormatting sqref="AC58:AC63">
    <cfRule type="cellIs" dxfId="724" priority="25" operator="equal">
      <formula>"Extremo"</formula>
    </cfRule>
    <cfRule type="cellIs" dxfId="723" priority="26" operator="equal">
      <formula>"Alto"</formula>
    </cfRule>
    <cfRule type="cellIs" dxfId="722" priority="27" operator="equal">
      <formula>"Moderado"</formula>
    </cfRule>
    <cfRule type="cellIs" dxfId="721" priority="28" operator="equal">
      <formula>"Bajo"</formula>
    </cfRule>
  </conditionalFormatting>
  <conditionalFormatting sqref="H64">
    <cfRule type="cellIs" dxfId="720" priority="20" operator="equal">
      <formula>"Muy Alta"</formula>
    </cfRule>
    <cfRule type="cellIs" dxfId="719" priority="21" operator="equal">
      <formula>"Alta"</formula>
    </cfRule>
    <cfRule type="cellIs" dxfId="718" priority="22" operator="equal">
      <formula>"Media"</formula>
    </cfRule>
    <cfRule type="cellIs" dxfId="717" priority="23" operator="equal">
      <formula>"Baja"</formula>
    </cfRule>
    <cfRule type="cellIs" dxfId="716" priority="24" operator="equal">
      <formula>"Muy Baja"</formula>
    </cfRule>
  </conditionalFormatting>
  <conditionalFormatting sqref="N64">
    <cfRule type="cellIs" dxfId="715" priority="16" operator="equal">
      <formula>"Extremo"</formula>
    </cfRule>
    <cfRule type="cellIs" dxfId="714" priority="17" operator="equal">
      <formula>"Alto"</formula>
    </cfRule>
    <cfRule type="cellIs" dxfId="713" priority="18" operator="equal">
      <formula>"Moderado"</formula>
    </cfRule>
    <cfRule type="cellIs" dxfId="712" priority="19" operator="equal">
      <formula>"Bajo"</formula>
    </cfRule>
  </conditionalFormatting>
  <conditionalFormatting sqref="Y64:Y69">
    <cfRule type="cellIs" dxfId="711" priority="11" operator="equal">
      <formula>"Muy Alta"</formula>
    </cfRule>
    <cfRule type="cellIs" dxfId="710" priority="12" operator="equal">
      <formula>"Alta"</formula>
    </cfRule>
    <cfRule type="cellIs" dxfId="709" priority="13" operator="equal">
      <formula>"Media"</formula>
    </cfRule>
    <cfRule type="cellIs" dxfId="708" priority="14" operator="equal">
      <formula>"Baja"</formula>
    </cfRule>
    <cfRule type="cellIs" dxfId="707" priority="15" operator="equal">
      <formula>"Muy Baja"</formula>
    </cfRule>
  </conditionalFormatting>
  <conditionalFormatting sqref="AA64:AA69">
    <cfRule type="cellIs" dxfId="706" priority="6" operator="equal">
      <formula>"Catastrófico"</formula>
    </cfRule>
    <cfRule type="cellIs" dxfId="705" priority="7" operator="equal">
      <formula>"Mayor"</formula>
    </cfRule>
    <cfRule type="cellIs" dxfId="704" priority="8" operator="equal">
      <formula>"Moderado"</formula>
    </cfRule>
    <cfRule type="cellIs" dxfId="703" priority="9" operator="equal">
      <formula>"Menor"</formula>
    </cfRule>
    <cfRule type="cellIs" dxfId="702" priority="10" operator="equal">
      <formula>"Leve"</formula>
    </cfRule>
  </conditionalFormatting>
  <conditionalFormatting sqref="AC64:AC69">
    <cfRule type="cellIs" dxfId="701" priority="2" operator="equal">
      <formula>"Extremo"</formula>
    </cfRule>
    <cfRule type="cellIs" dxfId="700" priority="3" operator="equal">
      <formula>"Alto"</formula>
    </cfRule>
    <cfRule type="cellIs" dxfId="699" priority="4" operator="equal">
      <formula>"Moderado"</formula>
    </cfRule>
    <cfRule type="cellIs" dxfId="698" priority="5" operator="equal">
      <formula>"Bajo"</formula>
    </cfRule>
  </conditionalFormatting>
  <conditionalFormatting sqref="K10:K69">
    <cfRule type="containsText" dxfId="697"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Q22" zoomScale="70" zoomScaleNormal="70" workbookViewId="0">
      <selection activeCell="AG23" sqref="AG23"/>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424</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425</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426</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304</v>
      </c>
      <c r="D10" s="224" t="s">
        <v>303</v>
      </c>
      <c r="E10" s="227" t="s">
        <v>302</v>
      </c>
      <c r="F10" s="224" t="s">
        <v>123</v>
      </c>
      <c r="G10" s="230">
        <v>10</v>
      </c>
      <c r="H10" s="233" t="str">
        <f>IF(G10&lt;=0,"",IF(G10&lt;=2,"Muy Baja",IF(G10&lt;=24,"Baja",IF(G10&lt;=500,"Media",IF(G10&lt;=5000,"Alta","Muy Alta")))))</f>
        <v>Baja</v>
      </c>
      <c r="I10" s="218">
        <f>IF(H10="","",IF(H10="Muy Baja",0.2,IF(H10="Baja",0.4,IF(H10="Media",0.6,IF(H10="Alta",0.8,IF(H10="Muy Alta",1,))))))</f>
        <v>0.4</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305</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23</v>
      </c>
      <c r="W10" s="128" t="s">
        <v>119</v>
      </c>
      <c r="X10" s="130">
        <f>IFERROR(IF(Q10="Probabilidad",(I10-(+I10*T10)),IF(Q10="Impacto",I10,"")),"")</f>
        <v>0.24</v>
      </c>
      <c r="Y10" s="131" t="str">
        <f>IFERROR(IF(X10="","",IF(X10&lt;=0.2,"Muy Baja",IF(X10&lt;=0.4,"Baja",IF(X10&lt;=0.6,"Media",IF(X10&lt;=0.8,"Alta","Muy Alta"))))),"")</f>
        <v>Baja</v>
      </c>
      <c r="Z10" s="132">
        <f>+X10</f>
        <v>0.24</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310</v>
      </c>
      <c r="AF10" s="135" t="s">
        <v>311</v>
      </c>
      <c r="AG10" s="140" t="s">
        <v>215</v>
      </c>
      <c r="AH10" s="135" t="s">
        <v>216</v>
      </c>
      <c r="AI10" s="135" t="s">
        <v>306</v>
      </c>
      <c r="AJ10" s="136"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309</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23</v>
      </c>
      <c r="W11" s="128" t="s">
        <v>119</v>
      </c>
      <c r="X11" s="130">
        <f>IFERROR(IF(AND(Q10="Probabilidad",Q11="Probabilidad"),(Z10-(+Z10*T11)),IF(Q11="Probabilidad",(I10-(+I10*T11)),IF(Q11="Impacto",Z10,""))),"")</f>
        <v>0.14399999999999999</v>
      </c>
      <c r="Y11" s="131" t="str">
        <f t="shared" ref="Y11:Y69" si="1">IFERROR(IF(X11="","",IF(X11&lt;=0.2,"Muy Baja",IF(X11&lt;=0.4,"Baja",IF(X11&lt;=0.6,"Media",IF(X11&lt;=0.8,"Alta","Muy Alta"))))),"")</f>
        <v>Muy Baja</v>
      </c>
      <c r="Z11" s="132">
        <f t="shared" ref="Z11:Z15" si="2">+X11</f>
        <v>0.14399999999999999</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307</v>
      </c>
      <c r="AF11" s="135" t="s">
        <v>311</v>
      </c>
      <c r="AG11" s="137" t="s">
        <v>215</v>
      </c>
      <c r="AH11" s="135" t="s">
        <v>216</v>
      </c>
      <c r="AI11" s="135" t="s">
        <v>308</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316</v>
      </c>
      <c r="D16" s="224" t="s">
        <v>314</v>
      </c>
      <c r="E16" s="227" t="s">
        <v>312</v>
      </c>
      <c r="F16" s="224" t="s">
        <v>123</v>
      </c>
      <c r="G16" s="230">
        <v>360</v>
      </c>
      <c r="H16" s="233" t="str">
        <f>IF(G16&lt;=0,"",IF(G16&lt;=2,"Muy Baja",IF(G16&lt;=24,"Baja",IF(G16&lt;=500,"Media",IF(G16&lt;=5000,"Alta","Muy Alta")))))</f>
        <v>Media</v>
      </c>
      <c r="I16" s="218">
        <f>IF(H16="","",IF(H16="Muy Baja",0.2,IF(H16="Baja",0.4,IF(H16="Media",0.6,IF(H16="Alta",0.8,IF(H16="Muy Alta",1,))))))</f>
        <v>0.6</v>
      </c>
      <c r="J16" s="236" t="s">
        <v>156</v>
      </c>
      <c r="K16" s="218"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3" t="str">
        <f ca="1">IF(OR(K16='Tabla Impacto'!$C$11,K16='Tabla Impacto'!$D$11),"Leve",IF(OR(K16='Tabla Impacto'!$C$12,K16='Tabla Impacto'!$D$12),"Menor",IF(OR(K16='Tabla Impacto'!$C$13,K16='Tabla Impacto'!$D$13),"Moderado",IF(OR(K16='Tabla Impacto'!$C$14,K16='Tabla Impacto'!$D$14),"Mayor",IF(OR(K16='Tabla Impacto'!$C$15,K16='Tabla Impacto'!$D$15),"Catastrófico","")))))</f>
        <v>Mayor</v>
      </c>
      <c r="M16" s="218">
        <f ca="1">IF(L16="","",IF(L16="Leve",0.2,IF(L16="Menor",0.4,IF(L16="Moderado",0.6,IF(L16="Mayor",0.8,IF(L16="Catastrófico",1,))))))</f>
        <v>0.8</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449</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22</v>
      </c>
      <c r="W16" s="128" t="s">
        <v>119</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t="s">
        <v>136</v>
      </c>
      <c r="AE16" s="135" t="s">
        <v>317</v>
      </c>
      <c r="AF16" s="135" t="s">
        <v>311</v>
      </c>
      <c r="AG16" s="140" t="s">
        <v>227</v>
      </c>
      <c r="AH16" s="140" t="s">
        <v>271</v>
      </c>
      <c r="AI16" s="135" t="s">
        <v>315</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t="s">
        <v>132</v>
      </c>
      <c r="C22" s="224" t="s">
        <v>313</v>
      </c>
      <c r="D22" s="224" t="s">
        <v>314</v>
      </c>
      <c r="E22" s="227" t="s">
        <v>318</v>
      </c>
      <c r="F22" s="224" t="s">
        <v>123</v>
      </c>
      <c r="G22" s="230">
        <v>360</v>
      </c>
      <c r="H22" s="233" t="str">
        <f>IF(G22&lt;=0,"",IF(G22&lt;=2,"Muy Baja",IF(G22&lt;=24,"Baja",IF(G22&lt;=500,"Media",IF(G22&lt;=5000,"Alta","Muy Alta")))))</f>
        <v>Media</v>
      </c>
      <c r="I22" s="218">
        <f>IF(H22="","",IF(H22="Muy Baja",0.2,IF(H22="Baja",0.4,IF(H22="Media",0.6,IF(H22="Alta",0.8,IF(H22="Muy Alta",1,))))))</f>
        <v>0.6</v>
      </c>
      <c r="J22" s="236" t="s">
        <v>155</v>
      </c>
      <c r="K22" s="218"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33" t="str">
        <f ca="1">IF(OR(K22='Tabla Impacto'!$C$11,K22='Tabla Impacto'!$D$11),"Leve",IF(OR(K22='Tabla Impacto'!$C$12,K22='Tabla Impacto'!$D$12),"Menor",IF(OR(K22='Tabla Impacto'!$C$13,K22='Tabla Impacto'!$D$13),"Moderado",IF(OR(K22='Tabla Impacto'!$C$14,K22='Tabla Impacto'!$D$14),"Mayor",IF(OR(K22='Tabla Impacto'!$C$15,K22='Tabla Impacto'!$D$15),"Catastrófico","")))))</f>
        <v>Moderado</v>
      </c>
      <c r="M22" s="218">
        <f ca="1">IF(L22="","",IF(L22="Leve",0.2,IF(L22="Menor",0.4,IF(L22="Moderado",0.6,IF(L22="Mayor",0.8,IF(L22="Catastrófico",1,))))))</f>
        <v>0.6</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5">
        <v>1</v>
      </c>
      <c r="P22" s="126" t="s">
        <v>214</v>
      </c>
      <c r="Q22" s="127" t="str">
        <f>IF(OR(R22="Preventivo",R22="Detectivo"),"Probabilidad",IF(R22="Correctivo","Impacto",""))</f>
        <v>Probabilidad</v>
      </c>
      <c r="R22" s="128" t="s">
        <v>14</v>
      </c>
      <c r="S22" s="128" t="s">
        <v>9</v>
      </c>
      <c r="T22" s="129" t="str">
        <f>IF(AND(R22="Preventivo",S22="Automático"),"50%",IF(AND(R22="Preventivo",S22="Manual"),"40%",IF(AND(R22="Detectivo",S22="Automático"),"40%",IF(AND(R22="Detectivo",S22="Manual"),"30%",IF(AND(R22="Correctivo",S22="Automático"),"35%",IF(AND(R22="Correctivo",S22="Manual"),"25%",""))))))</f>
        <v>40%</v>
      </c>
      <c r="U22" s="128" t="s">
        <v>20</v>
      </c>
      <c r="V22" s="128" t="s">
        <v>23</v>
      </c>
      <c r="W22" s="128" t="s">
        <v>120</v>
      </c>
      <c r="X22" s="130">
        <f>IFERROR(IF(Q22="Probabilidad",(I22-(+I22*T22)),IF(Q22="Impacto",I22,"")),"")</f>
        <v>0.36</v>
      </c>
      <c r="Y22" s="131" t="str">
        <f>IFERROR(IF(X22="","",IF(X22&lt;=0.2,"Muy Baja",IF(X22&lt;=0.4,"Baja",IF(X22&lt;=0.6,"Media",IF(X22&lt;=0.8,"Alta","Muy Alta"))))),"")</f>
        <v>Baja</v>
      </c>
      <c r="Z22" s="132">
        <f>+X22</f>
        <v>0.36</v>
      </c>
      <c r="AA22" s="131" t="str">
        <f ca="1">IFERROR(IF(AB22="","",IF(AB22&lt;=0.2,"Leve",IF(AB22&lt;=0.4,"Menor",IF(AB22&lt;=0.6,"Moderado",IF(AB22&lt;=0.8,"Mayor","Catastrófico"))))),"")</f>
        <v>Moderado</v>
      </c>
      <c r="AB22" s="132">
        <f ca="1">IFERROR(IF(Q22="Impacto",(M22-(+M22*T22)),IF(Q22="Probabilidad",M22,"")),"")</f>
        <v>0.6</v>
      </c>
      <c r="AC22" s="1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4"/>
      <c r="AE22" s="126" t="s">
        <v>450</v>
      </c>
      <c r="AF22" s="135" t="s">
        <v>247</v>
      </c>
      <c r="AG22" s="137" t="s">
        <v>451</v>
      </c>
      <c r="AH22" s="137" t="s">
        <v>252</v>
      </c>
      <c r="AI22" s="135" t="s">
        <v>323</v>
      </c>
      <c r="AJ22" s="136"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t="s">
        <v>214</v>
      </c>
      <c r="Q23" s="127" t="str">
        <f>IF(OR(R23="Preventivo",R23="Detectivo"),"Probabilidad",IF(R23="Correctivo","Impacto",""))</f>
        <v>Probabilidad</v>
      </c>
      <c r="R23" s="128" t="s">
        <v>14</v>
      </c>
      <c r="S23" s="128" t="s">
        <v>9</v>
      </c>
      <c r="T23" s="129" t="str">
        <f t="shared" ref="T23:T27" si="16">IF(AND(R23="Preventivo",S23="Automático"),"50%",IF(AND(R23="Preventivo",S23="Manual"),"40%",IF(AND(R23="Detectivo",S23="Automático"),"40%",IF(AND(R23="Detectivo",S23="Manual"),"30%",IF(AND(R23="Correctivo",S23="Automático"),"35%",IF(AND(R23="Correctivo",S23="Manual"),"25%",""))))))</f>
        <v>40%</v>
      </c>
      <c r="U23" s="128" t="s">
        <v>20</v>
      </c>
      <c r="V23" s="128" t="s">
        <v>23</v>
      </c>
      <c r="W23" s="128" t="s">
        <v>120</v>
      </c>
      <c r="X23" s="139">
        <f>IFERROR(IF(AND(Q22="Probabilidad",Q23="Probabilidad"),(Z22-(+Z22*T23)),IF(Q23="Probabilidad",(I22-(+I22*T23)),IF(Q23="Impacto",Z22,""))),"")</f>
        <v>0.216</v>
      </c>
      <c r="Y23" s="131" t="str">
        <f t="shared" si="1"/>
        <v>Baja</v>
      </c>
      <c r="Z23" s="132">
        <f t="shared" ref="Z23:Z27" si="17">+X23</f>
        <v>0.216</v>
      </c>
      <c r="AA23" s="131" t="str">
        <f t="shared" ca="1" si="3"/>
        <v>Mayor</v>
      </c>
      <c r="AB23" s="132">
        <f ca="1">IFERROR(IF(AND(Q22="Impacto",Q23="Impacto"),(AB16-(+AB16*T23)),IF(Q23="Impacto",($M$22-(+$M$22*T23)),IF(Q23="Probabilidad",AB16,""))),"")</f>
        <v>0.8</v>
      </c>
      <c r="AC23" s="133" t="str">
        <f t="shared" ref="AC23:AC24" ca="1"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34"/>
      <c r="AE23" s="135" t="s">
        <v>319</v>
      </c>
      <c r="AF23" s="135" t="s">
        <v>321</v>
      </c>
      <c r="AG23" s="137" t="s">
        <v>322</v>
      </c>
      <c r="AH23" s="137" t="s">
        <v>252</v>
      </c>
      <c r="AI23" s="135"/>
      <c r="AJ23" s="136"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26" t="s">
        <v>214</v>
      </c>
      <c r="Q24" s="127" t="str">
        <f>IF(OR(R24="Preventivo",R24="Detectivo"),"Probabilidad",IF(R24="Correctivo","Impacto",""))</f>
        <v>Probabilidad</v>
      </c>
      <c r="R24" s="128" t="s">
        <v>14</v>
      </c>
      <c r="S24" s="128" t="s">
        <v>9</v>
      </c>
      <c r="T24" s="129" t="str">
        <f t="shared" si="16"/>
        <v>40%</v>
      </c>
      <c r="U24" s="128" t="s">
        <v>20</v>
      </c>
      <c r="V24" s="128" t="s">
        <v>22</v>
      </c>
      <c r="W24" s="128" t="s">
        <v>120</v>
      </c>
      <c r="X24" s="130">
        <f>IFERROR(IF(AND(Q23="Probabilidad",Q24="Probabilidad"),(Z23-(+Z23*T24)),IF(AND(Q23="Impacto",Q24="Probabilidad"),(Z22-(+Z22*T24)),IF(Q24="Impacto",Z23,""))),"")</f>
        <v>0.12959999999999999</v>
      </c>
      <c r="Y24" s="131" t="str">
        <f t="shared" si="1"/>
        <v>Muy Baja</v>
      </c>
      <c r="Z24" s="132">
        <f t="shared" si="17"/>
        <v>0.12959999999999999</v>
      </c>
      <c r="AA24" s="131" t="str">
        <f t="shared" ca="1" si="3"/>
        <v>Mayor</v>
      </c>
      <c r="AB24" s="132">
        <f ca="1">IFERROR(IF(AND(Q23="Impacto",Q24="Impacto"),(AB23-(+AB23*T24)),IF(AND(Q23="Probabilidad",Q24="Impacto"),(AB22-(+AB22*T24)),IF(Q24="Probabilidad",AB23,""))),"")</f>
        <v>0.8</v>
      </c>
      <c r="AC24" s="133" t="str">
        <f t="shared" ca="1" si="18"/>
        <v>Alto</v>
      </c>
      <c r="AD24" s="134"/>
      <c r="AE24" s="135" t="s">
        <v>320</v>
      </c>
      <c r="AF24" s="135" t="s">
        <v>321</v>
      </c>
      <c r="AG24" s="137" t="s">
        <v>322</v>
      </c>
      <c r="AH24" s="137" t="s">
        <v>252</v>
      </c>
      <c r="AI24" s="135"/>
      <c r="AJ24" s="136" t="s">
        <v>41</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t="s">
        <v>313</v>
      </c>
      <c r="D28" s="224" t="s">
        <v>314</v>
      </c>
      <c r="E28" s="227" t="s">
        <v>324</v>
      </c>
      <c r="F28" s="224" t="s">
        <v>123</v>
      </c>
      <c r="G28" s="230">
        <v>360</v>
      </c>
      <c r="H28" s="233" t="str">
        <f>IF(G28&lt;=0,"",IF(G28&lt;=2,"Muy Baja",IF(G28&lt;=24,"Baja",IF(G28&lt;=500,"Media",IF(G28&lt;=5000,"Alta","Muy Alta")))))</f>
        <v>Media</v>
      </c>
      <c r="I28" s="218">
        <f>IF(H28="","",IF(H28="Muy Baja",0.2,IF(H28="Baja",0.4,IF(H28="Media",0.6,IF(H28="Alta",0.8,IF(H28="Muy Alta",1,))))))</f>
        <v>0.6</v>
      </c>
      <c r="J28" s="236" t="s">
        <v>155</v>
      </c>
      <c r="K28" s="218"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33" t="str">
        <f ca="1">IF(OR(K28='Tabla Impacto'!$C$11,K28='Tabla Impacto'!$D$11),"Leve",IF(OR(K28='Tabla Impacto'!$C$12,K28='Tabla Impacto'!$D$12),"Menor",IF(OR(K28='Tabla Impacto'!$C$13,K28='Tabla Impacto'!$D$13),"Moderado",IF(OR(K28='Tabla Impacto'!$C$14,K28='Tabla Impacto'!$D$14),"Mayor",IF(OR(K28='Tabla Impacto'!$C$15,K28='Tabla Impacto'!$D$15),"Catastrófico","")))))</f>
        <v>Moderado</v>
      </c>
      <c r="M28" s="218">
        <f ca="1">IF(L28="","",IF(L28="Leve",0.2,IF(L28="Menor",0.4,IF(L28="Moderado",0.6,IF(L28="Mayor",0.8,IF(L28="Catastrófico",1,))))))</f>
        <v>0.6</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5">
        <v>1</v>
      </c>
      <c r="P28" s="126" t="s">
        <v>325</v>
      </c>
      <c r="Q28" s="127" t="str">
        <f>IF(OR(R28="Preventivo",R28="Detectivo"),"Probabilidad",IF(R28="Correctivo","Impacto",""))</f>
        <v>Probabilidad</v>
      </c>
      <c r="R28" s="128" t="s">
        <v>14</v>
      </c>
      <c r="S28" s="128" t="s">
        <v>9</v>
      </c>
      <c r="T28" s="129" t="str">
        <f>IF(AND(R28="Preventivo",S28="Automático"),"50%",IF(AND(R28="Preventivo",S28="Manual"),"40%",IF(AND(R28="Detectivo",S28="Automático"),"40%",IF(AND(R28="Detectivo",S28="Manual"),"30%",IF(AND(R28="Correctivo",S28="Automático"),"35%",IF(AND(R28="Correctivo",S28="Manual"),"25%",""))))))</f>
        <v>40%</v>
      </c>
      <c r="U28" s="128" t="s">
        <v>19</v>
      </c>
      <c r="V28" s="128" t="s">
        <v>22</v>
      </c>
      <c r="W28" s="128" t="s">
        <v>119</v>
      </c>
      <c r="X28" s="130">
        <f>IFERROR(IF(Q28="Probabilidad",(I28-(+I28*T28)),IF(Q28="Impacto",I28,"")),"")</f>
        <v>0.36</v>
      </c>
      <c r="Y28" s="131" t="str">
        <f>IFERROR(IF(X28="","",IF(X28&lt;=0.2,"Muy Baja",IF(X28&lt;=0.4,"Baja",IF(X28&lt;=0.6,"Media",IF(X28&lt;=0.8,"Alta","Muy Alta"))))),"")</f>
        <v>Baja</v>
      </c>
      <c r="Z28" s="132">
        <f>+X28</f>
        <v>0.36</v>
      </c>
      <c r="AA28" s="131" t="str">
        <f ca="1">IFERROR(IF(AB28="","",IF(AB28&lt;=0.2,"Leve",IF(AB28&lt;=0.4,"Menor",IF(AB28&lt;=0.6,"Moderado",IF(AB28&lt;=0.8,"Mayor","Catastrófico"))))),"")</f>
        <v>Moderado</v>
      </c>
      <c r="AB28" s="132">
        <f ca="1">IFERROR(IF(Q28="Impacto",(M28-(+M28*T28)),IF(Q28="Probabilidad",M28,"")),"")</f>
        <v>0.6</v>
      </c>
      <c r="AC28" s="133"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4" t="s">
        <v>136</v>
      </c>
      <c r="AE28" s="126" t="s">
        <v>326</v>
      </c>
      <c r="AF28" s="135" t="s">
        <v>311</v>
      </c>
      <c r="AG28" s="137" t="s">
        <v>215</v>
      </c>
      <c r="AH28" s="137" t="s">
        <v>216</v>
      </c>
      <c r="AI28" s="135" t="s">
        <v>327</v>
      </c>
      <c r="AJ28" s="136"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t="s">
        <v>328</v>
      </c>
      <c r="Q29" s="127" t="str">
        <f>IF(OR(R29="Preventivo",R29="Detectivo"),"Probabilidad",IF(R29="Correctivo","Impacto",""))</f>
        <v>Probabilidad</v>
      </c>
      <c r="R29" s="128" t="s">
        <v>14</v>
      </c>
      <c r="S29" s="128" t="s">
        <v>9</v>
      </c>
      <c r="T29" s="129" t="str">
        <f t="shared" ref="T29:T33" si="24">IF(AND(R29="Preventivo",S29="Automático"),"50%",IF(AND(R29="Preventivo",S29="Manual"),"40%",IF(AND(R29="Detectivo",S29="Automático"),"40%",IF(AND(R29="Detectivo",S29="Manual"),"30%",IF(AND(R29="Correctivo",S29="Automático"),"35%",IF(AND(R29="Correctivo",S29="Manual"),"25%",""))))))</f>
        <v>40%</v>
      </c>
      <c r="U29" s="128" t="s">
        <v>19</v>
      </c>
      <c r="V29" s="128" t="s">
        <v>22</v>
      </c>
      <c r="W29" s="128" t="s">
        <v>119</v>
      </c>
      <c r="X29" s="130">
        <f>IFERROR(IF(AND(Q28="Probabilidad",Q29="Probabilidad"),(Z28-(+Z28*T29)),IF(Q29="Probabilidad",(I28-(+I28*T29)),IF(Q29="Impacto",Z28,""))),"")</f>
        <v>0.216</v>
      </c>
      <c r="Y29" s="131" t="str">
        <f t="shared" si="1"/>
        <v>Baja</v>
      </c>
      <c r="Z29" s="132">
        <f t="shared" ref="Z29:Z33" si="25">+X29</f>
        <v>0.216</v>
      </c>
      <c r="AA29" s="131" t="str">
        <f t="shared" ca="1" si="3"/>
        <v>Moderado</v>
      </c>
      <c r="AB29" s="132">
        <f ca="1">IFERROR(IF(AND(Q28="Impacto",Q29="Impacto"),(AB22-(+AB22*T29)),IF(Q29="Impacto",($M$28-(+$M$28*T29)),IF(Q29="Probabilidad",AB22,""))),"")</f>
        <v>0.6</v>
      </c>
      <c r="AC29" s="133" t="str">
        <f t="shared" ref="AC29:AC30" ca="1"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34"/>
      <c r="AE29" s="135" t="s">
        <v>329</v>
      </c>
      <c r="AF29" s="135" t="s">
        <v>311</v>
      </c>
      <c r="AG29" s="137" t="s">
        <v>330</v>
      </c>
      <c r="AH29" s="137" t="s">
        <v>217</v>
      </c>
      <c r="AI29" s="135"/>
      <c r="AJ29" s="136" t="s">
        <v>41</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696" priority="227" operator="equal">
      <formula>"Muy Alta"</formula>
    </cfRule>
    <cfRule type="cellIs" dxfId="695" priority="228" operator="equal">
      <formula>"Alta"</formula>
    </cfRule>
    <cfRule type="cellIs" dxfId="694" priority="229" operator="equal">
      <formula>"Media"</formula>
    </cfRule>
    <cfRule type="cellIs" dxfId="693" priority="230" operator="equal">
      <formula>"Baja"</formula>
    </cfRule>
    <cfRule type="cellIs" dxfId="692" priority="231" operator="equal">
      <formula>"Muy Baja"</formula>
    </cfRule>
  </conditionalFormatting>
  <conditionalFormatting sqref="L10 L16 L22 L28 L34 L40 L46 L52 L58 L64">
    <cfRule type="cellIs" dxfId="691" priority="222" operator="equal">
      <formula>"Catastrófico"</formula>
    </cfRule>
    <cfRule type="cellIs" dxfId="690" priority="223" operator="equal">
      <formula>"Mayor"</formula>
    </cfRule>
    <cfRule type="cellIs" dxfId="689" priority="224" operator="equal">
      <formula>"Moderado"</formula>
    </cfRule>
    <cfRule type="cellIs" dxfId="688" priority="225" operator="equal">
      <formula>"Menor"</formula>
    </cfRule>
    <cfRule type="cellIs" dxfId="687" priority="226" operator="equal">
      <formula>"Leve"</formula>
    </cfRule>
  </conditionalFormatting>
  <conditionalFormatting sqref="N10">
    <cfRule type="cellIs" dxfId="686" priority="218" operator="equal">
      <formula>"Extremo"</formula>
    </cfRule>
    <cfRule type="cellIs" dxfId="685" priority="219" operator="equal">
      <formula>"Alto"</formula>
    </cfRule>
    <cfRule type="cellIs" dxfId="684" priority="220" operator="equal">
      <formula>"Moderado"</formula>
    </cfRule>
    <cfRule type="cellIs" dxfId="683" priority="221" operator="equal">
      <formula>"Bajo"</formula>
    </cfRule>
  </conditionalFormatting>
  <conditionalFormatting sqref="Y10:Y15">
    <cfRule type="cellIs" dxfId="682" priority="213" operator="equal">
      <formula>"Muy Alta"</formula>
    </cfRule>
    <cfRule type="cellIs" dxfId="681" priority="214" operator="equal">
      <formula>"Alta"</formula>
    </cfRule>
    <cfRule type="cellIs" dxfId="680" priority="215" operator="equal">
      <formula>"Media"</formula>
    </cfRule>
    <cfRule type="cellIs" dxfId="679" priority="216" operator="equal">
      <formula>"Baja"</formula>
    </cfRule>
    <cfRule type="cellIs" dxfId="678" priority="217" operator="equal">
      <formula>"Muy Baja"</formula>
    </cfRule>
  </conditionalFormatting>
  <conditionalFormatting sqref="AA10:AA15">
    <cfRule type="cellIs" dxfId="677" priority="208" operator="equal">
      <formula>"Catastrófico"</formula>
    </cfRule>
    <cfRule type="cellIs" dxfId="676" priority="209" operator="equal">
      <formula>"Mayor"</formula>
    </cfRule>
    <cfRule type="cellIs" dxfId="675" priority="210" operator="equal">
      <formula>"Moderado"</formula>
    </cfRule>
    <cfRule type="cellIs" dxfId="674" priority="211" operator="equal">
      <formula>"Menor"</formula>
    </cfRule>
    <cfRule type="cellIs" dxfId="673" priority="212" operator="equal">
      <formula>"Leve"</formula>
    </cfRule>
  </conditionalFormatting>
  <conditionalFormatting sqref="AC10:AC15">
    <cfRule type="cellIs" dxfId="672" priority="204" operator="equal">
      <formula>"Extremo"</formula>
    </cfRule>
    <cfRule type="cellIs" dxfId="671" priority="205" operator="equal">
      <formula>"Alto"</formula>
    </cfRule>
    <cfRule type="cellIs" dxfId="670" priority="206" operator="equal">
      <formula>"Moderado"</formula>
    </cfRule>
    <cfRule type="cellIs" dxfId="669" priority="207" operator="equal">
      <formula>"Bajo"</formula>
    </cfRule>
  </conditionalFormatting>
  <conditionalFormatting sqref="H58">
    <cfRule type="cellIs" dxfId="668" priority="43" operator="equal">
      <formula>"Muy Alta"</formula>
    </cfRule>
    <cfRule type="cellIs" dxfId="667" priority="44" operator="equal">
      <formula>"Alta"</formula>
    </cfRule>
    <cfRule type="cellIs" dxfId="666" priority="45" operator="equal">
      <formula>"Media"</formula>
    </cfRule>
    <cfRule type="cellIs" dxfId="665" priority="46" operator="equal">
      <formula>"Baja"</formula>
    </cfRule>
    <cfRule type="cellIs" dxfId="664" priority="47" operator="equal">
      <formula>"Muy Baja"</formula>
    </cfRule>
  </conditionalFormatting>
  <conditionalFormatting sqref="N16">
    <cfRule type="cellIs" dxfId="663" priority="200" operator="equal">
      <formula>"Extremo"</formula>
    </cfRule>
    <cfRule type="cellIs" dxfId="662" priority="201" operator="equal">
      <formula>"Alto"</formula>
    </cfRule>
    <cfRule type="cellIs" dxfId="661" priority="202" operator="equal">
      <formula>"Moderado"</formula>
    </cfRule>
    <cfRule type="cellIs" dxfId="660" priority="203" operator="equal">
      <formula>"Bajo"</formula>
    </cfRule>
  </conditionalFormatting>
  <conditionalFormatting sqref="Y16:Y21">
    <cfRule type="cellIs" dxfId="659" priority="195" operator="equal">
      <formula>"Muy Alta"</formula>
    </cfRule>
    <cfRule type="cellIs" dxfId="658" priority="196" operator="equal">
      <formula>"Alta"</formula>
    </cfRule>
    <cfRule type="cellIs" dxfId="657" priority="197" operator="equal">
      <formula>"Media"</formula>
    </cfRule>
    <cfRule type="cellIs" dxfId="656" priority="198" operator="equal">
      <formula>"Baja"</formula>
    </cfRule>
    <cfRule type="cellIs" dxfId="655" priority="199" operator="equal">
      <formula>"Muy Baja"</formula>
    </cfRule>
  </conditionalFormatting>
  <conditionalFormatting sqref="AA16:AA21">
    <cfRule type="cellIs" dxfId="654" priority="190" operator="equal">
      <formula>"Catastrófico"</formula>
    </cfRule>
    <cfRule type="cellIs" dxfId="653" priority="191" operator="equal">
      <formula>"Mayor"</formula>
    </cfRule>
    <cfRule type="cellIs" dxfId="652" priority="192" operator="equal">
      <formula>"Moderado"</formula>
    </cfRule>
    <cfRule type="cellIs" dxfId="651" priority="193" operator="equal">
      <formula>"Menor"</formula>
    </cfRule>
    <cfRule type="cellIs" dxfId="650" priority="194" operator="equal">
      <formula>"Leve"</formula>
    </cfRule>
  </conditionalFormatting>
  <conditionalFormatting sqref="AC16:AC21">
    <cfRule type="cellIs" dxfId="649" priority="186" operator="equal">
      <formula>"Extremo"</formula>
    </cfRule>
    <cfRule type="cellIs" dxfId="648" priority="187" operator="equal">
      <formula>"Alto"</formula>
    </cfRule>
    <cfRule type="cellIs" dxfId="647" priority="188" operator="equal">
      <formula>"Moderado"</formula>
    </cfRule>
    <cfRule type="cellIs" dxfId="646" priority="189" operator="equal">
      <formula>"Bajo"</formula>
    </cfRule>
  </conditionalFormatting>
  <conditionalFormatting sqref="H22">
    <cfRule type="cellIs" dxfId="645" priority="181" operator="equal">
      <formula>"Muy Alta"</formula>
    </cfRule>
    <cfRule type="cellIs" dxfId="644" priority="182" operator="equal">
      <formula>"Alta"</formula>
    </cfRule>
    <cfRule type="cellIs" dxfId="643" priority="183" operator="equal">
      <formula>"Media"</formula>
    </cfRule>
    <cfRule type="cellIs" dxfId="642" priority="184" operator="equal">
      <formula>"Baja"</formula>
    </cfRule>
    <cfRule type="cellIs" dxfId="641" priority="185" operator="equal">
      <formula>"Muy Baja"</formula>
    </cfRule>
  </conditionalFormatting>
  <conditionalFormatting sqref="N22">
    <cfRule type="cellIs" dxfId="640" priority="177" operator="equal">
      <formula>"Extremo"</formula>
    </cfRule>
    <cfRule type="cellIs" dxfId="639" priority="178" operator="equal">
      <formula>"Alto"</formula>
    </cfRule>
    <cfRule type="cellIs" dxfId="638" priority="179" operator="equal">
      <formula>"Moderado"</formula>
    </cfRule>
    <cfRule type="cellIs" dxfId="637" priority="180" operator="equal">
      <formula>"Bajo"</formula>
    </cfRule>
  </conditionalFormatting>
  <conditionalFormatting sqref="Y22:Y27">
    <cfRule type="cellIs" dxfId="636" priority="172" operator="equal">
      <formula>"Muy Alta"</formula>
    </cfRule>
    <cfRule type="cellIs" dxfId="635" priority="173" operator="equal">
      <formula>"Alta"</formula>
    </cfRule>
    <cfRule type="cellIs" dxfId="634" priority="174" operator="equal">
      <formula>"Media"</formula>
    </cfRule>
    <cfRule type="cellIs" dxfId="633" priority="175" operator="equal">
      <formula>"Baja"</formula>
    </cfRule>
    <cfRule type="cellIs" dxfId="632" priority="176" operator="equal">
      <formula>"Muy Baja"</formula>
    </cfRule>
  </conditionalFormatting>
  <conditionalFormatting sqref="AA22:AA27">
    <cfRule type="cellIs" dxfId="631" priority="167" operator="equal">
      <formula>"Catastrófico"</formula>
    </cfRule>
    <cfRule type="cellIs" dxfId="630" priority="168" operator="equal">
      <formula>"Mayor"</formula>
    </cfRule>
    <cfRule type="cellIs" dxfId="629" priority="169" operator="equal">
      <formula>"Moderado"</formula>
    </cfRule>
    <cfRule type="cellIs" dxfId="628" priority="170" operator="equal">
      <formula>"Menor"</formula>
    </cfRule>
    <cfRule type="cellIs" dxfId="627" priority="171" operator="equal">
      <formula>"Leve"</formula>
    </cfRule>
  </conditionalFormatting>
  <conditionalFormatting sqref="AC22:AC27">
    <cfRule type="cellIs" dxfId="626" priority="163" operator="equal">
      <formula>"Extremo"</formula>
    </cfRule>
    <cfRule type="cellIs" dxfId="625" priority="164" operator="equal">
      <formula>"Alto"</formula>
    </cfRule>
    <cfRule type="cellIs" dxfId="624" priority="165" operator="equal">
      <formula>"Moderado"</formula>
    </cfRule>
    <cfRule type="cellIs" dxfId="623" priority="166" operator="equal">
      <formula>"Bajo"</formula>
    </cfRule>
  </conditionalFormatting>
  <conditionalFormatting sqref="H28">
    <cfRule type="cellIs" dxfId="622" priority="158" operator="equal">
      <formula>"Muy Alta"</formula>
    </cfRule>
    <cfRule type="cellIs" dxfId="621" priority="159" operator="equal">
      <formula>"Alta"</formula>
    </cfRule>
    <cfRule type="cellIs" dxfId="620" priority="160" operator="equal">
      <formula>"Media"</formula>
    </cfRule>
    <cfRule type="cellIs" dxfId="619" priority="161" operator="equal">
      <formula>"Baja"</formula>
    </cfRule>
    <cfRule type="cellIs" dxfId="618" priority="162" operator="equal">
      <formula>"Muy Baja"</formula>
    </cfRule>
  </conditionalFormatting>
  <conditionalFormatting sqref="N28">
    <cfRule type="cellIs" dxfId="617" priority="154" operator="equal">
      <formula>"Extremo"</formula>
    </cfRule>
    <cfRule type="cellIs" dxfId="616" priority="155" operator="equal">
      <formula>"Alto"</formula>
    </cfRule>
    <cfRule type="cellIs" dxfId="615" priority="156" operator="equal">
      <formula>"Moderado"</formula>
    </cfRule>
    <cfRule type="cellIs" dxfId="614" priority="157" operator="equal">
      <formula>"Bajo"</formula>
    </cfRule>
  </conditionalFormatting>
  <conditionalFormatting sqref="Y28:Y33">
    <cfRule type="cellIs" dxfId="613" priority="149" operator="equal">
      <formula>"Muy Alta"</formula>
    </cfRule>
    <cfRule type="cellIs" dxfId="612" priority="150" operator="equal">
      <formula>"Alta"</formula>
    </cfRule>
    <cfRule type="cellIs" dxfId="611" priority="151" operator="equal">
      <formula>"Media"</formula>
    </cfRule>
    <cfRule type="cellIs" dxfId="610" priority="152" operator="equal">
      <formula>"Baja"</formula>
    </cfRule>
    <cfRule type="cellIs" dxfId="609" priority="153" operator="equal">
      <formula>"Muy Baja"</formula>
    </cfRule>
  </conditionalFormatting>
  <conditionalFormatting sqref="AA28:AA33">
    <cfRule type="cellIs" dxfId="608" priority="144" operator="equal">
      <formula>"Catastrófico"</formula>
    </cfRule>
    <cfRule type="cellIs" dxfId="607" priority="145" operator="equal">
      <formula>"Mayor"</formula>
    </cfRule>
    <cfRule type="cellIs" dxfId="606" priority="146" operator="equal">
      <formula>"Moderado"</formula>
    </cfRule>
    <cfRule type="cellIs" dxfId="605" priority="147" operator="equal">
      <formula>"Menor"</formula>
    </cfRule>
    <cfRule type="cellIs" dxfId="604" priority="148" operator="equal">
      <formula>"Leve"</formula>
    </cfRule>
  </conditionalFormatting>
  <conditionalFormatting sqref="AC28:AC33">
    <cfRule type="cellIs" dxfId="603" priority="140" operator="equal">
      <formula>"Extremo"</formula>
    </cfRule>
    <cfRule type="cellIs" dxfId="602" priority="141" operator="equal">
      <formula>"Alto"</formula>
    </cfRule>
    <cfRule type="cellIs" dxfId="601" priority="142" operator="equal">
      <formula>"Moderado"</formula>
    </cfRule>
    <cfRule type="cellIs" dxfId="600" priority="143" operator="equal">
      <formula>"Bajo"</formula>
    </cfRule>
  </conditionalFormatting>
  <conditionalFormatting sqref="H34">
    <cfRule type="cellIs" dxfId="599" priority="135" operator="equal">
      <formula>"Muy Alta"</formula>
    </cfRule>
    <cfRule type="cellIs" dxfId="598" priority="136" operator="equal">
      <formula>"Alta"</formula>
    </cfRule>
    <cfRule type="cellIs" dxfId="597" priority="137" operator="equal">
      <formula>"Media"</formula>
    </cfRule>
    <cfRule type="cellIs" dxfId="596" priority="138" operator="equal">
      <formula>"Baja"</formula>
    </cfRule>
    <cfRule type="cellIs" dxfId="595" priority="139" operator="equal">
      <formula>"Muy Baja"</formula>
    </cfRule>
  </conditionalFormatting>
  <conditionalFormatting sqref="N34">
    <cfRule type="cellIs" dxfId="594" priority="131" operator="equal">
      <formula>"Extremo"</formula>
    </cfRule>
    <cfRule type="cellIs" dxfId="593" priority="132" operator="equal">
      <formula>"Alto"</formula>
    </cfRule>
    <cfRule type="cellIs" dxfId="592" priority="133" operator="equal">
      <formula>"Moderado"</formula>
    </cfRule>
    <cfRule type="cellIs" dxfId="591" priority="134" operator="equal">
      <formula>"Bajo"</formula>
    </cfRule>
  </conditionalFormatting>
  <conditionalFormatting sqref="Y34:Y39">
    <cfRule type="cellIs" dxfId="590" priority="126" operator="equal">
      <formula>"Muy Alta"</formula>
    </cfRule>
    <cfRule type="cellIs" dxfId="589" priority="127" operator="equal">
      <formula>"Alta"</formula>
    </cfRule>
    <cfRule type="cellIs" dxfId="588" priority="128" operator="equal">
      <formula>"Media"</formula>
    </cfRule>
    <cfRule type="cellIs" dxfId="587" priority="129" operator="equal">
      <formula>"Baja"</formula>
    </cfRule>
    <cfRule type="cellIs" dxfId="586" priority="130" operator="equal">
      <formula>"Muy Baja"</formula>
    </cfRule>
  </conditionalFormatting>
  <conditionalFormatting sqref="AA34:AA39">
    <cfRule type="cellIs" dxfId="585" priority="121" operator="equal">
      <formula>"Catastrófico"</formula>
    </cfRule>
    <cfRule type="cellIs" dxfId="584" priority="122" operator="equal">
      <formula>"Mayor"</formula>
    </cfRule>
    <cfRule type="cellIs" dxfId="583" priority="123" operator="equal">
      <formula>"Moderado"</formula>
    </cfRule>
    <cfRule type="cellIs" dxfId="582" priority="124" operator="equal">
      <formula>"Menor"</formula>
    </cfRule>
    <cfRule type="cellIs" dxfId="581" priority="125" operator="equal">
      <formula>"Leve"</formula>
    </cfRule>
  </conditionalFormatting>
  <conditionalFormatting sqref="AC34:AC39">
    <cfRule type="cellIs" dxfId="580" priority="117" operator="equal">
      <formula>"Extremo"</formula>
    </cfRule>
    <cfRule type="cellIs" dxfId="579" priority="118" operator="equal">
      <formula>"Alto"</formula>
    </cfRule>
    <cfRule type="cellIs" dxfId="578" priority="119" operator="equal">
      <formula>"Moderado"</formula>
    </cfRule>
    <cfRule type="cellIs" dxfId="577" priority="120" operator="equal">
      <formula>"Bajo"</formula>
    </cfRule>
  </conditionalFormatting>
  <conditionalFormatting sqref="H40">
    <cfRule type="cellIs" dxfId="576" priority="112" operator="equal">
      <formula>"Muy Alta"</formula>
    </cfRule>
    <cfRule type="cellIs" dxfId="575" priority="113" operator="equal">
      <formula>"Alta"</formula>
    </cfRule>
    <cfRule type="cellIs" dxfId="574" priority="114" operator="equal">
      <formula>"Media"</formula>
    </cfRule>
    <cfRule type="cellIs" dxfId="573" priority="115" operator="equal">
      <formula>"Baja"</formula>
    </cfRule>
    <cfRule type="cellIs" dxfId="572" priority="116" operator="equal">
      <formula>"Muy Baja"</formula>
    </cfRule>
  </conditionalFormatting>
  <conditionalFormatting sqref="N40">
    <cfRule type="cellIs" dxfId="571" priority="108" operator="equal">
      <formula>"Extremo"</formula>
    </cfRule>
    <cfRule type="cellIs" dxfId="570" priority="109" operator="equal">
      <formula>"Alto"</formula>
    </cfRule>
    <cfRule type="cellIs" dxfId="569" priority="110" operator="equal">
      <formula>"Moderado"</formula>
    </cfRule>
    <cfRule type="cellIs" dxfId="568" priority="111" operator="equal">
      <formula>"Bajo"</formula>
    </cfRule>
  </conditionalFormatting>
  <conditionalFormatting sqref="Y40:Y45">
    <cfRule type="cellIs" dxfId="567" priority="103" operator="equal">
      <formula>"Muy Alta"</formula>
    </cfRule>
    <cfRule type="cellIs" dxfId="566" priority="104" operator="equal">
      <formula>"Alta"</formula>
    </cfRule>
    <cfRule type="cellIs" dxfId="565" priority="105" operator="equal">
      <formula>"Media"</formula>
    </cfRule>
    <cfRule type="cellIs" dxfId="564" priority="106" operator="equal">
      <formula>"Baja"</formula>
    </cfRule>
    <cfRule type="cellIs" dxfId="563" priority="107" operator="equal">
      <formula>"Muy Baja"</formula>
    </cfRule>
  </conditionalFormatting>
  <conditionalFormatting sqref="AA40:AA45">
    <cfRule type="cellIs" dxfId="562" priority="98" operator="equal">
      <formula>"Catastrófico"</formula>
    </cfRule>
    <cfRule type="cellIs" dxfId="561" priority="99" operator="equal">
      <formula>"Mayor"</formula>
    </cfRule>
    <cfRule type="cellIs" dxfId="560" priority="100" operator="equal">
      <formula>"Moderado"</formula>
    </cfRule>
    <cfRule type="cellIs" dxfId="559" priority="101" operator="equal">
      <formula>"Menor"</formula>
    </cfRule>
    <cfRule type="cellIs" dxfId="558" priority="102" operator="equal">
      <formula>"Leve"</formula>
    </cfRule>
  </conditionalFormatting>
  <conditionalFormatting sqref="AC40:AC45">
    <cfRule type="cellIs" dxfId="557" priority="94" operator="equal">
      <formula>"Extremo"</formula>
    </cfRule>
    <cfRule type="cellIs" dxfId="556" priority="95" operator="equal">
      <formula>"Alto"</formula>
    </cfRule>
    <cfRule type="cellIs" dxfId="555" priority="96" operator="equal">
      <formula>"Moderado"</formula>
    </cfRule>
    <cfRule type="cellIs" dxfId="554" priority="97" operator="equal">
      <formula>"Bajo"</formula>
    </cfRule>
  </conditionalFormatting>
  <conditionalFormatting sqref="H46">
    <cfRule type="cellIs" dxfId="553" priority="89" operator="equal">
      <formula>"Muy Alta"</formula>
    </cfRule>
    <cfRule type="cellIs" dxfId="552" priority="90" operator="equal">
      <formula>"Alta"</formula>
    </cfRule>
    <cfRule type="cellIs" dxfId="551" priority="91" operator="equal">
      <formula>"Media"</formula>
    </cfRule>
    <cfRule type="cellIs" dxfId="550" priority="92" operator="equal">
      <formula>"Baja"</formula>
    </cfRule>
    <cfRule type="cellIs" dxfId="549" priority="93" operator="equal">
      <formula>"Muy Baja"</formula>
    </cfRule>
  </conditionalFormatting>
  <conditionalFormatting sqref="N46">
    <cfRule type="cellIs" dxfId="548" priority="85" operator="equal">
      <formula>"Extremo"</formula>
    </cfRule>
    <cfRule type="cellIs" dxfId="547" priority="86" operator="equal">
      <formula>"Alto"</formula>
    </cfRule>
    <cfRule type="cellIs" dxfId="546" priority="87" operator="equal">
      <formula>"Moderado"</formula>
    </cfRule>
    <cfRule type="cellIs" dxfId="545" priority="88" operator="equal">
      <formula>"Bajo"</formula>
    </cfRule>
  </conditionalFormatting>
  <conditionalFormatting sqref="Y46:Y51">
    <cfRule type="cellIs" dxfId="544" priority="80" operator="equal">
      <formula>"Muy Alta"</formula>
    </cfRule>
    <cfRule type="cellIs" dxfId="543" priority="81" operator="equal">
      <formula>"Alta"</formula>
    </cfRule>
    <cfRule type="cellIs" dxfId="542" priority="82" operator="equal">
      <formula>"Media"</formula>
    </cfRule>
    <cfRule type="cellIs" dxfId="541" priority="83" operator="equal">
      <formula>"Baja"</formula>
    </cfRule>
    <cfRule type="cellIs" dxfId="540" priority="84" operator="equal">
      <formula>"Muy Baja"</formula>
    </cfRule>
  </conditionalFormatting>
  <conditionalFormatting sqref="AA46:AA51">
    <cfRule type="cellIs" dxfId="539" priority="75" operator="equal">
      <formula>"Catastrófico"</formula>
    </cfRule>
    <cfRule type="cellIs" dxfId="538" priority="76" operator="equal">
      <formula>"Mayor"</formula>
    </cfRule>
    <cfRule type="cellIs" dxfId="537" priority="77" operator="equal">
      <formula>"Moderado"</formula>
    </cfRule>
    <cfRule type="cellIs" dxfId="536" priority="78" operator="equal">
      <formula>"Menor"</formula>
    </cfRule>
    <cfRule type="cellIs" dxfId="535" priority="79" operator="equal">
      <formula>"Leve"</formula>
    </cfRule>
  </conditionalFormatting>
  <conditionalFormatting sqref="AC46:AC51">
    <cfRule type="cellIs" dxfId="534" priority="71" operator="equal">
      <formula>"Extremo"</formula>
    </cfRule>
    <cfRule type="cellIs" dxfId="533" priority="72" operator="equal">
      <formula>"Alto"</formula>
    </cfRule>
    <cfRule type="cellIs" dxfId="532" priority="73" operator="equal">
      <formula>"Moderado"</formula>
    </cfRule>
    <cfRule type="cellIs" dxfId="531" priority="74" operator="equal">
      <formula>"Bajo"</formula>
    </cfRule>
  </conditionalFormatting>
  <conditionalFormatting sqref="H52">
    <cfRule type="cellIs" dxfId="530" priority="66" operator="equal">
      <formula>"Muy Alta"</formula>
    </cfRule>
    <cfRule type="cellIs" dxfId="529" priority="67" operator="equal">
      <formula>"Alta"</formula>
    </cfRule>
    <cfRule type="cellIs" dxfId="528" priority="68" operator="equal">
      <formula>"Media"</formula>
    </cfRule>
    <cfRule type="cellIs" dxfId="527" priority="69" operator="equal">
      <formula>"Baja"</formula>
    </cfRule>
    <cfRule type="cellIs" dxfId="526" priority="70" operator="equal">
      <formula>"Muy Baja"</formula>
    </cfRule>
  </conditionalFormatting>
  <conditionalFormatting sqref="N52">
    <cfRule type="cellIs" dxfId="525" priority="62" operator="equal">
      <formula>"Extremo"</formula>
    </cfRule>
    <cfRule type="cellIs" dxfId="524" priority="63" operator="equal">
      <formula>"Alto"</formula>
    </cfRule>
    <cfRule type="cellIs" dxfId="523" priority="64" operator="equal">
      <formula>"Moderado"</formula>
    </cfRule>
    <cfRule type="cellIs" dxfId="522" priority="65" operator="equal">
      <formula>"Bajo"</formula>
    </cfRule>
  </conditionalFormatting>
  <conditionalFormatting sqref="Y52:Y57">
    <cfRule type="cellIs" dxfId="521" priority="57" operator="equal">
      <formula>"Muy Alta"</formula>
    </cfRule>
    <cfRule type="cellIs" dxfId="520" priority="58" operator="equal">
      <formula>"Alta"</formula>
    </cfRule>
    <cfRule type="cellIs" dxfId="519" priority="59" operator="equal">
      <formula>"Media"</formula>
    </cfRule>
    <cfRule type="cellIs" dxfId="518" priority="60" operator="equal">
      <formula>"Baja"</formula>
    </cfRule>
    <cfRule type="cellIs" dxfId="517" priority="61" operator="equal">
      <formula>"Muy Baja"</formula>
    </cfRule>
  </conditionalFormatting>
  <conditionalFormatting sqref="AA52:AA57">
    <cfRule type="cellIs" dxfId="516" priority="52" operator="equal">
      <formula>"Catastrófico"</formula>
    </cfRule>
    <cfRule type="cellIs" dxfId="515" priority="53" operator="equal">
      <formula>"Mayor"</formula>
    </cfRule>
    <cfRule type="cellIs" dxfId="514" priority="54" operator="equal">
      <formula>"Moderado"</formula>
    </cfRule>
    <cfRule type="cellIs" dxfId="513" priority="55" operator="equal">
      <formula>"Menor"</formula>
    </cfRule>
    <cfRule type="cellIs" dxfId="512" priority="56" operator="equal">
      <formula>"Leve"</formula>
    </cfRule>
  </conditionalFormatting>
  <conditionalFormatting sqref="AC52:AC57">
    <cfRule type="cellIs" dxfId="511" priority="48" operator="equal">
      <formula>"Extremo"</formula>
    </cfRule>
    <cfRule type="cellIs" dxfId="510" priority="49" operator="equal">
      <formula>"Alto"</formula>
    </cfRule>
    <cfRule type="cellIs" dxfId="509" priority="50" operator="equal">
      <formula>"Moderado"</formula>
    </cfRule>
    <cfRule type="cellIs" dxfId="508" priority="51" operator="equal">
      <formula>"Bajo"</formula>
    </cfRule>
  </conditionalFormatting>
  <conditionalFormatting sqref="N58">
    <cfRule type="cellIs" dxfId="507" priority="39" operator="equal">
      <formula>"Extremo"</formula>
    </cfRule>
    <cfRule type="cellIs" dxfId="506" priority="40" operator="equal">
      <formula>"Alto"</formula>
    </cfRule>
    <cfRule type="cellIs" dxfId="505" priority="41" operator="equal">
      <formula>"Moderado"</formula>
    </cfRule>
    <cfRule type="cellIs" dxfId="504" priority="42" operator="equal">
      <formula>"Bajo"</formula>
    </cfRule>
  </conditionalFormatting>
  <conditionalFormatting sqref="Y58:Y63">
    <cfRule type="cellIs" dxfId="503" priority="34" operator="equal">
      <formula>"Muy Alta"</formula>
    </cfRule>
    <cfRule type="cellIs" dxfId="502" priority="35" operator="equal">
      <formula>"Alta"</formula>
    </cfRule>
    <cfRule type="cellIs" dxfId="501" priority="36" operator="equal">
      <formula>"Media"</formula>
    </cfRule>
    <cfRule type="cellIs" dxfId="500" priority="37" operator="equal">
      <formula>"Baja"</formula>
    </cfRule>
    <cfRule type="cellIs" dxfId="499" priority="38" operator="equal">
      <formula>"Muy Baja"</formula>
    </cfRule>
  </conditionalFormatting>
  <conditionalFormatting sqref="AA58:AA63">
    <cfRule type="cellIs" dxfId="498" priority="29" operator="equal">
      <formula>"Catastrófico"</formula>
    </cfRule>
    <cfRule type="cellIs" dxfId="497" priority="30" operator="equal">
      <formula>"Mayor"</formula>
    </cfRule>
    <cfRule type="cellIs" dxfId="496" priority="31" operator="equal">
      <formula>"Moderado"</formula>
    </cfRule>
    <cfRule type="cellIs" dxfId="495" priority="32" operator="equal">
      <formula>"Menor"</formula>
    </cfRule>
    <cfRule type="cellIs" dxfId="494" priority="33" operator="equal">
      <formula>"Leve"</formula>
    </cfRule>
  </conditionalFormatting>
  <conditionalFormatting sqref="AC58:AC63">
    <cfRule type="cellIs" dxfId="493" priority="25" operator="equal">
      <formula>"Extremo"</formula>
    </cfRule>
    <cfRule type="cellIs" dxfId="492" priority="26" operator="equal">
      <formula>"Alto"</formula>
    </cfRule>
    <cfRule type="cellIs" dxfId="491" priority="27" operator="equal">
      <formula>"Moderado"</formula>
    </cfRule>
    <cfRule type="cellIs" dxfId="490" priority="28" operator="equal">
      <formula>"Bajo"</formula>
    </cfRule>
  </conditionalFormatting>
  <conditionalFormatting sqref="H64">
    <cfRule type="cellIs" dxfId="489" priority="20" operator="equal">
      <formula>"Muy Alta"</formula>
    </cfRule>
    <cfRule type="cellIs" dxfId="488" priority="21" operator="equal">
      <formula>"Alta"</formula>
    </cfRule>
    <cfRule type="cellIs" dxfId="487" priority="22" operator="equal">
      <formula>"Media"</formula>
    </cfRule>
    <cfRule type="cellIs" dxfId="486" priority="23" operator="equal">
      <formula>"Baja"</formula>
    </cfRule>
    <cfRule type="cellIs" dxfId="485" priority="24" operator="equal">
      <formula>"Muy Baja"</formula>
    </cfRule>
  </conditionalFormatting>
  <conditionalFormatting sqref="N64">
    <cfRule type="cellIs" dxfId="484" priority="16" operator="equal">
      <formula>"Extremo"</formula>
    </cfRule>
    <cfRule type="cellIs" dxfId="483" priority="17" operator="equal">
      <formula>"Alto"</formula>
    </cfRule>
    <cfRule type="cellIs" dxfId="482" priority="18" operator="equal">
      <formula>"Moderado"</formula>
    </cfRule>
    <cfRule type="cellIs" dxfId="481" priority="19" operator="equal">
      <formula>"Bajo"</formula>
    </cfRule>
  </conditionalFormatting>
  <conditionalFormatting sqref="Y64:Y69">
    <cfRule type="cellIs" dxfId="480" priority="11" operator="equal">
      <formula>"Muy Alta"</formula>
    </cfRule>
    <cfRule type="cellIs" dxfId="479" priority="12" operator="equal">
      <formula>"Alta"</formula>
    </cfRule>
    <cfRule type="cellIs" dxfId="478" priority="13" operator="equal">
      <formula>"Media"</formula>
    </cfRule>
    <cfRule type="cellIs" dxfId="477" priority="14" operator="equal">
      <formula>"Baja"</formula>
    </cfRule>
    <cfRule type="cellIs" dxfId="476" priority="15" operator="equal">
      <formula>"Muy Baja"</formula>
    </cfRule>
  </conditionalFormatting>
  <conditionalFormatting sqref="AA64:AA69">
    <cfRule type="cellIs" dxfId="475" priority="6" operator="equal">
      <formula>"Catastrófico"</formula>
    </cfRule>
    <cfRule type="cellIs" dxfId="474" priority="7" operator="equal">
      <formula>"Mayor"</formula>
    </cfRule>
    <cfRule type="cellIs" dxfId="473" priority="8" operator="equal">
      <formula>"Moderado"</formula>
    </cfRule>
    <cfRule type="cellIs" dxfId="472" priority="9" operator="equal">
      <formula>"Menor"</formula>
    </cfRule>
    <cfRule type="cellIs" dxfId="471" priority="10" operator="equal">
      <formula>"Leve"</formula>
    </cfRule>
  </conditionalFormatting>
  <conditionalFormatting sqref="AC64:AC69">
    <cfRule type="cellIs" dxfId="470" priority="2" operator="equal">
      <formula>"Extremo"</formula>
    </cfRule>
    <cfRule type="cellIs" dxfId="469" priority="3" operator="equal">
      <formula>"Alto"</formula>
    </cfRule>
    <cfRule type="cellIs" dxfId="468" priority="4" operator="equal">
      <formula>"Moderado"</formula>
    </cfRule>
    <cfRule type="cellIs" dxfId="467" priority="5" operator="equal">
      <formula>"Bajo"</formula>
    </cfRule>
  </conditionalFormatting>
  <conditionalFormatting sqref="K10:K69">
    <cfRule type="containsText" dxfId="466"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J13" zoomScale="50" zoomScaleNormal="50" workbookViewId="0">
      <selection activeCell="AJ16" sqref="AJ1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432</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433</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434</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134</v>
      </c>
      <c r="C10" s="224" t="s">
        <v>221</v>
      </c>
      <c r="D10" s="224" t="s">
        <v>220</v>
      </c>
      <c r="E10" s="227" t="s">
        <v>452</v>
      </c>
      <c r="F10" s="224" t="s">
        <v>123</v>
      </c>
      <c r="G10" s="230">
        <v>360</v>
      </c>
      <c r="H10" s="233" t="str">
        <f>IF(G10&lt;=0,"",IF(G10&lt;=2,"Muy Baja",IF(G10&lt;=24,"Baja",IF(G10&lt;=500,"Media",IF(G10&lt;=5000,"Alta","Muy Alta")))))</f>
        <v>Media</v>
      </c>
      <c r="I10" s="218">
        <f>IF(H10="","",IF(H10="Muy Baja",0.2,IF(H10="Baja",0.4,IF(H10="Media",0.6,IF(H10="Alta",0.8,IF(H10="Muy Alta",1,))))))</f>
        <v>0.6</v>
      </c>
      <c r="J10" s="236" t="s">
        <v>152</v>
      </c>
      <c r="K10" s="218" t="str">
        <f ca="1">IF(NOT(ISERROR(MATCH(J10,'Tabla Impacto'!$B$221:$B$223,0))),'Tabla Impacto'!$F$223&amp;"Por favor no seleccionar los criterios de impacto(Afectación Económica o presupuestal y Pérdida Reputacional)",J10)</f>
        <v xml:space="preserve">     Mayor a 500 SMLMV </v>
      </c>
      <c r="L10" s="233" t="str">
        <f ca="1">IF(OR(K10='Tabla Impacto'!$C$11,K10='Tabla Impacto'!$D$11),"Leve",IF(OR(K10='Tabla Impacto'!$C$12,K10='Tabla Impacto'!$D$12),"Menor",IF(OR(K10='Tabla Impacto'!$C$13,K10='Tabla Impacto'!$D$13),"Moderado",IF(OR(K10='Tabla Impacto'!$C$14,K10='Tabla Impacto'!$D$14),"Mayor",IF(OR(K10='Tabla Impacto'!$C$15,K10='Tabla Impacto'!$D$15),"Catastrófico","")))))</f>
        <v>Catastrófico</v>
      </c>
      <c r="M10" s="218">
        <f ca="1">IF(L10="","",IF(L10="Leve",0.2,IF(L10="Menor",0.4,IF(L10="Moderado",0.6,IF(L10="Mayor",0.8,IF(L10="Catastrófico",1,))))))</f>
        <v>1</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Extremo</v>
      </c>
      <c r="O10" s="125">
        <v>1</v>
      </c>
      <c r="P10" s="126" t="s">
        <v>222</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Catastrófico</v>
      </c>
      <c r="AB10" s="132">
        <f ca="1">IFERROR(IF(Q10="Impacto",(M10-(+M10*T10)),IF(Q10="Probabilidad",M10,"")),"")</f>
        <v>1</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Extremo</v>
      </c>
      <c r="AD10" s="134" t="s">
        <v>136</v>
      </c>
      <c r="AE10" s="126" t="s">
        <v>223</v>
      </c>
      <c r="AF10" s="135" t="s">
        <v>298</v>
      </c>
      <c r="AG10" s="140" t="s">
        <v>285</v>
      </c>
      <c r="AH10" s="140" t="s">
        <v>271</v>
      </c>
      <c r="AI10" s="126" t="s">
        <v>288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32"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5"/>
      <c r="AG11" s="137"/>
      <c r="AH11" s="140"/>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384</v>
      </c>
      <c r="D16" s="224" t="s">
        <v>383</v>
      </c>
      <c r="E16" s="227" t="s">
        <v>382</v>
      </c>
      <c r="F16" s="224" t="s">
        <v>123</v>
      </c>
      <c r="G16" s="230">
        <v>24</v>
      </c>
      <c r="H16" s="233" t="str">
        <f>IF(G16&lt;=0,"",IF(G16&lt;=2,"Muy Baja",IF(G16&lt;=24,"Baja",IF(G16&lt;=500,"Media",IF(G16&lt;=5000,"Alta","Muy Alta")))))</f>
        <v>Baja</v>
      </c>
      <c r="I16" s="218">
        <f>IF(H16="","",IF(H16="Muy Baja",0.2,IF(H16="Baja",0.4,IF(H16="Media",0.6,IF(H16="Alta",0.8,IF(H16="Muy Alta",1,))))))</f>
        <v>0.4</v>
      </c>
      <c r="J16" s="236" t="s">
        <v>155</v>
      </c>
      <c r="K16" s="218"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18">
        <f ca="1">IF(L16="","",IF(L16="Leve",0.2,IF(L16="Menor",0.4,IF(L16="Moderado",0.6,IF(L16="Mayor",0.8,IF(L16="Catastrófico",1,))))))</f>
        <v>0.6</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26" t="s">
        <v>388</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23</v>
      </c>
      <c r="W16" s="128" t="s">
        <v>119</v>
      </c>
      <c r="X16" s="130">
        <f>IFERROR(IF(Q16="Probabilidad",(I16-(+I16*T16)),IF(Q16="Impacto",I16,"")),"")</f>
        <v>0.24</v>
      </c>
      <c r="Y16" s="131" t="str">
        <f>IFERROR(IF(X16="","",IF(X16&lt;=0.2,"Muy Baja",IF(X16&lt;=0.4,"Baja",IF(X16&lt;=0.6,"Media",IF(X16&lt;=0.8,"Alta","Muy Alta"))))),"")</f>
        <v>Baja</v>
      </c>
      <c r="Z16" s="132">
        <f>+X16</f>
        <v>0.24</v>
      </c>
      <c r="AA16" s="131" t="str">
        <f ca="1">IFERROR(IF(AB16="","",IF(AB16&lt;=0.2,"Leve",IF(AB16&lt;=0.4,"Menor",IF(AB16&lt;=0.6,"Moderado",IF(AB16&lt;=0.8,"Mayor","Catastrófico"))))),"")</f>
        <v>Moderado</v>
      </c>
      <c r="AB16" s="132">
        <f ca="1">IFERROR(IF(Q16="Impacto",(M16-(+M16*T16)),IF(Q16="Probabilidad",M16,"")),"")</f>
        <v>0.6</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135" t="s">
        <v>385</v>
      </c>
      <c r="AF16" s="135" t="s">
        <v>386</v>
      </c>
      <c r="AG16" s="140" t="s">
        <v>285</v>
      </c>
      <c r="AH16" s="140" t="s">
        <v>271</v>
      </c>
      <c r="AI16" s="140" t="s">
        <v>387</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t="s">
        <v>134</v>
      </c>
      <c r="C22" s="224" t="s">
        <v>455</v>
      </c>
      <c r="D22" s="224" t="s">
        <v>454</v>
      </c>
      <c r="E22" s="227" t="s">
        <v>453</v>
      </c>
      <c r="F22" s="224" t="s">
        <v>123</v>
      </c>
      <c r="G22" s="230">
        <v>360</v>
      </c>
      <c r="H22" s="233" t="str">
        <f>IF(G22&lt;=0,"",IF(G22&lt;=2,"Muy Baja",IF(G22&lt;=24,"Baja",IF(G22&lt;=500,"Media",IF(G22&lt;=5000,"Alta","Muy Alta")))))</f>
        <v>Media</v>
      </c>
      <c r="I22" s="218">
        <f>IF(H22="","",IF(H22="Muy Baja",0.2,IF(H22="Baja",0.4,IF(H22="Media",0.6,IF(H22="Alta",0.8,IF(H22="Muy Alta",1,))))))</f>
        <v>0.6</v>
      </c>
      <c r="J22" s="236" t="s">
        <v>152</v>
      </c>
      <c r="K22" s="218" t="str">
        <f ca="1">IF(NOT(ISERROR(MATCH(J22,'Tabla Impacto'!$B$221:$B$223,0))),'Tabla Impacto'!$F$223&amp;"Por favor no seleccionar los criterios de impacto(Afectación Económica o presupuestal y Pérdida Reputacional)",J22)</f>
        <v xml:space="preserve">     Mayor a 500 SMLMV </v>
      </c>
      <c r="L22" s="233" t="str">
        <f ca="1">IF(OR(K22='Tabla Impacto'!$C$11,K22='Tabla Impacto'!$D$11),"Leve",IF(OR(K22='Tabla Impacto'!$C$12,K22='Tabla Impacto'!$D$12),"Menor",IF(OR(K22='Tabla Impacto'!$C$13,K22='Tabla Impacto'!$D$13),"Moderado",IF(OR(K22='Tabla Impacto'!$C$14,K22='Tabla Impacto'!$D$14),"Mayor",IF(OR(K22='Tabla Impacto'!$C$15,K22='Tabla Impacto'!$D$15),"Catastrófico","")))))</f>
        <v>Catastrófico</v>
      </c>
      <c r="M22" s="218">
        <f ca="1">IF(L22="","",IF(L22="Leve",0.2,IF(L22="Menor",0.4,IF(L22="Moderado",0.6,IF(L22="Mayor",0.8,IF(L22="Catastrófico",1,))))))</f>
        <v>1</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Extremo</v>
      </c>
      <c r="O22" s="125">
        <v>1</v>
      </c>
      <c r="P22" s="126" t="s">
        <v>456</v>
      </c>
      <c r="Q22" s="127" t="str">
        <f>IF(OR(R22="Preventivo",R22="Detectivo"),"Probabilidad",IF(R22="Correctivo","Impacto",""))</f>
        <v>Probabilidad</v>
      </c>
      <c r="R22" s="128" t="s">
        <v>14</v>
      </c>
      <c r="S22" s="128" t="s">
        <v>9</v>
      </c>
      <c r="T22" s="129" t="str">
        <f>IF(AND(R22="Preventivo",S22="Automático"),"50%",IF(AND(R22="Preventivo",S22="Manual"),"40%",IF(AND(R22="Detectivo",S22="Automático"),"40%",IF(AND(R22="Detectivo",S22="Manual"),"30%",IF(AND(R22="Correctivo",S22="Automático"),"35%",IF(AND(R22="Correctivo",S22="Manual"),"25%",""))))))</f>
        <v>40%</v>
      </c>
      <c r="U22" s="128" t="s">
        <v>19</v>
      </c>
      <c r="V22" s="128" t="s">
        <v>22</v>
      </c>
      <c r="W22" s="128" t="s">
        <v>119</v>
      </c>
      <c r="X22" s="130">
        <f>IFERROR(IF(Q22="Probabilidad",(I22-(+I22*T22)),IF(Q22="Impacto",I22,"")),"")</f>
        <v>0.36</v>
      </c>
      <c r="Y22" s="131" t="str">
        <f>IFERROR(IF(X22="","",IF(X22&lt;=0.2,"Muy Baja",IF(X22&lt;=0.4,"Baja",IF(X22&lt;=0.6,"Media",IF(X22&lt;=0.8,"Alta","Muy Alta"))))),"")</f>
        <v>Baja</v>
      </c>
      <c r="Z22" s="132">
        <f>+X22</f>
        <v>0.36</v>
      </c>
      <c r="AA22" s="131" t="str">
        <f ca="1">IFERROR(IF(AB22="","",IF(AB22&lt;=0.2,"Leve",IF(AB22&lt;=0.4,"Menor",IF(AB22&lt;=0.6,"Moderado",IF(AB22&lt;=0.8,"Mayor","Catastrófico"))))),"")</f>
        <v>Catastrófico</v>
      </c>
      <c r="AB22" s="132">
        <f ca="1">IFERROR(IF(Q22="Impacto",(M22-(+M22*T22)),IF(Q22="Probabilidad",M22,"")),"")</f>
        <v>1</v>
      </c>
      <c r="AC22" s="1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Extremo</v>
      </c>
      <c r="AD22" s="134" t="s">
        <v>136</v>
      </c>
      <c r="AE22" s="126" t="s">
        <v>457</v>
      </c>
      <c r="AF22" s="135" t="s">
        <v>458</v>
      </c>
      <c r="AG22" s="135" t="s">
        <v>285</v>
      </c>
      <c r="AH22" s="137" t="s">
        <v>216</v>
      </c>
      <c r="AI22" s="135"/>
      <c r="AJ22" s="136"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465" priority="227" operator="equal">
      <formula>"Muy Alta"</formula>
    </cfRule>
    <cfRule type="cellIs" dxfId="464" priority="228" operator="equal">
      <formula>"Alta"</formula>
    </cfRule>
    <cfRule type="cellIs" dxfId="463" priority="229" operator="equal">
      <formula>"Media"</formula>
    </cfRule>
    <cfRule type="cellIs" dxfId="462" priority="230" operator="equal">
      <formula>"Baja"</formula>
    </cfRule>
    <cfRule type="cellIs" dxfId="461" priority="231" operator="equal">
      <formula>"Muy Baja"</formula>
    </cfRule>
  </conditionalFormatting>
  <conditionalFormatting sqref="L10 L16 L22 L28 L34 L40 L46 L52 L58 L64">
    <cfRule type="cellIs" dxfId="460" priority="222" operator="equal">
      <formula>"Catastrófico"</formula>
    </cfRule>
    <cfRule type="cellIs" dxfId="459" priority="223" operator="equal">
      <formula>"Mayor"</formula>
    </cfRule>
    <cfRule type="cellIs" dxfId="458" priority="224" operator="equal">
      <formula>"Moderado"</formula>
    </cfRule>
    <cfRule type="cellIs" dxfId="457" priority="225" operator="equal">
      <formula>"Menor"</formula>
    </cfRule>
    <cfRule type="cellIs" dxfId="456" priority="226" operator="equal">
      <formula>"Leve"</formula>
    </cfRule>
  </conditionalFormatting>
  <conditionalFormatting sqref="N10">
    <cfRule type="cellIs" dxfId="455" priority="218" operator="equal">
      <formula>"Extremo"</formula>
    </cfRule>
    <cfRule type="cellIs" dxfId="454" priority="219" operator="equal">
      <formula>"Alto"</formula>
    </cfRule>
    <cfRule type="cellIs" dxfId="453" priority="220" operator="equal">
      <formula>"Moderado"</formula>
    </cfRule>
    <cfRule type="cellIs" dxfId="452" priority="221" operator="equal">
      <formula>"Bajo"</formula>
    </cfRule>
  </conditionalFormatting>
  <conditionalFormatting sqref="Y10:Y15">
    <cfRule type="cellIs" dxfId="451" priority="213" operator="equal">
      <formula>"Muy Alta"</formula>
    </cfRule>
    <cfRule type="cellIs" dxfId="450" priority="214" operator="equal">
      <formula>"Alta"</formula>
    </cfRule>
    <cfRule type="cellIs" dxfId="449" priority="215" operator="equal">
      <formula>"Media"</formula>
    </cfRule>
    <cfRule type="cellIs" dxfId="448" priority="216" operator="equal">
      <formula>"Baja"</formula>
    </cfRule>
    <cfRule type="cellIs" dxfId="447" priority="217" operator="equal">
      <formula>"Muy Baja"</formula>
    </cfRule>
  </conditionalFormatting>
  <conditionalFormatting sqref="AA10:AA15">
    <cfRule type="cellIs" dxfId="446" priority="208" operator="equal">
      <formula>"Catastrófico"</formula>
    </cfRule>
    <cfRule type="cellIs" dxfId="445" priority="209" operator="equal">
      <formula>"Mayor"</formula>
    </cfRule>
    <cfRule type="cellIs" dxfId="444" priority="210" operator="equal">
      <formula>"Moderado"</formula>
    </cfRule>
    <cfRule type="cellIs" dxfId="443" priority="211" operator="equal">
      <formula>"Menor"</formula>
    </cfRule>
    <cfRule type="cellIs" dxfId="442" priority="212" operator="equal">
      <formula>"Leve"</formula>
    </cfRule>
  </conditionalFormatting>
  <conditionalFormatting sqref="AC10:AC15">
    <cfRule type="cellIs" dxfId="441" priority="204" operator="equal">
      <formula>"Extremo"</formula>
    </cfRule>
    <cfRule type="cellIs" dxfId="440" priority="205" operator="equal">
      <formula>"Alto"</formula>
    </cfRule>
    <cfRule type="cellIs" dxfId="439" priority="206" operator="equal">
      <formula>"Moderado"</formula>
    </cfRule>
    <cfRule type="cellIs" dxfId="438" priority="207" operator="equal">
      <formula>"Bajo"</formula>
    </cfRule>
  </conditionalFormatting>
  <conditionalFormatting sqref="H58">
    <cfRule type="cellIs" dxfId="437" priority="43" operator="equal">
      <formula>"Muy Alta"</formula>
    </cfRule>
    <cfRule type="cellIs" dxfId="436" priority="44" operator="equal">
      <formula>"Alta"</formula>
    </cfRule>
    <cfRule type="cellIs" dxfId="435" priority="45" operator="equal">
      <formula>"Media"</formula>
    </cfRule>
    <cfRule type="cellIs" dxfId="434" priority="46" operator="equal">
      <formula>"Baja"</formula>
    </cfRule>
    <cfRule type="cellIs" dxfId="433" priority="47" operator="equal">
      <formula>"Muy Baja"</formula>
    </cfRule>
  </conditionalFormatting>
  <conditionalFormatting sqref="N16">
    <cfRule type="cellIs" dxfId="432" priority="200" operator="equal">
      <formula>"Extremo"</formula>
    </cfRule>
    <cfRule type="cellIs" dxfId="431" priority="201" operator="equal">
      <formula>"Alto"</formula>
    </cfRule>
    <cfRule type="cellIs" dxfId="430" priority="202" operator="equal">
      <formula>"Moderado"</formula>
    </cfRule>
    <cfRule type="cellIs" dxfId="429" priority="203" operator="equal">
      <formula>"Bajo"</formula>
    </cfRule>
  </conditionalFormatting>
  <conditionalFormatting sqref="Y16:Y21">
    <cfRule type="cellIs" dxfId="428" priority="195" operator="equal">
      <formula>"Muy Alta"</formula>
    </cfRule>
    <cfRule type="cellIs" dxfId="427" priority="196" operator="equal">
      <formula>"Alta"</formula>
    </cfRule>
    <cfRule type="cellIs" dxfId="426" priority="197" operator="equal">
      <formula>"Media"</formula>
    </cfRule>
    <cfRule type="cellIs" dxfId="425" priority="198" operator="equal">
      <formula>"Baja"</formula>
    </cfRule>
    <cfRule type="cellIs" dxfId="424" priority="199" operator="equal">
      <formula>"Muy Baja"</formula>
    </cfRule>
  </conditionalFormatting>
  <conditionalFormatting sqref="AA16:AA21">
    <cfRule type="cellIs" dxfId="423" priority="190" operator="equal">
      <formula>"Catastrófico"</formula>
    </cfRule>
    <cfRule type="cellIs" dxfId="422" priority="191" operator="equal">
      <formula>"Mayor"</formula>
    </cfRule>
    <cfRule type="cellIs" dxfId="421" priority="192" operator="equal">
      <formula>"Moderado"</formula>
    </cfRule>
    <cfRule type="cellIs" dxfId="420" priority="193" operator="equal">
      <formula>"Menor"</formula>
    </cfRule>
    <cfRule type="cellIs" dxfId="419" priority="194" operator="equal">
      <formula>"Leve"</formula>
    </cfRule>
  </conditionalFormatting>
  <conditionalFormatting sqref="AC16:AC21">
    <cfRule type="cellIs" dxfId="418" priority="186" operator="equal">
      <formula>"Extremo"</formula>
    </cfRule>
    <cfRule type="cellIs" dxfId="417" priority="187" operator="equal">
      <formula>"Alto"</formula>
    </cfRule>
    <cfRule type="cellIs" dxfId="416" priority="188" operator="equal">
      <formula>"Moderado"</formula>
    </cfRule>
    <cfRule type="cellIs" dxfId="415" priority="189" operator="equal">
      <formula>"Bajo"</formula>
    </cfRule>
  </conditionalFormatting>
  <conditionalFormatting sqref="H22">
    <cfRule type="cellIs" dxfId="414" priority="181" operator="equal">
      <formula>"Muy Alta"</formula>
    </cfRule>
    <cfRule type="cellIs" dxfId="413" priority="182" operator="equal">
      <formula>"Alta"</formula>
    </cfRule>
    <cfRule type="cellIs" dxfId="412" priority="183" operator="equal">
      <formula>"Media"</formula>
    </cfRule>
    <cfRule type="cellIs" dxfId="411" priority="184" operator="equal">
      <formula>"Baja"</formula>
    </cfRule>
    <cfRule type="cellIs" dxfId="410" priority="185" operator="equal">
      <formula>"Muy Baja"</formula>
    </cfRule>
  </conditionalFormatting>
  <conditionalFormatting sqref="N22">
    <cfRule type="cellIs" dxfId="409" priority="177" operator="equal">
      <formula>"Extremo"</formula>
    </cfRule>
    <cfRule type="cellIs" dxfId="408" priority="178" operator="equal">
      <formula>"Alto"</formula>
    </cfRule>
    <cfRule type="cellIs" dxfId="407" priority="179" operator="equal">
      <formula>"Moderado"</formula>
    </cfRule>
    <cfRule type="cellIs" dxfId="406" priority="180" operator="equal">
      <formula>"Bajo"</formula>
    </cfRule>
  </conditionalFormatting>
  <conditionalFormatting sqref="Y22:Y27">
    <cfRule type="cellIs" dxfId="405" priority="172" operator="equal">
      <formula>"Muy Alta"</formula>
    </cfRule>
    <cfRule type="cellIs" dxfId="404" priority="173" operator="equal">
      <formula>"Alta"</formula>
    </cfRule>
    <cfRule type="cellIs" dxfId="403" priority="174" operator="equal">
      <formula>"Media"</formula>
    </cfRule>
    <cfRule type="cellIs" dxfId="402" priority="175" operator="equal">
      <formula>"Baja"</formula>
    </cfRule>
    <cfRule type="cellIs" dxfId="401" priority="176" operator="equal">
      <formula>"Muy Baja"</formula>
    </cfRule>
  </conditionalFormatting>
  <conditionalFormatting sqref="AA22:AA27">
    <cfRule type="cellIs" dxfId="400" priority="167" operator="equal">
      <formula>"Catastrófico"</formula>
    </cfRule>
    <cfRule type="cellIs" dxfId="399" priority="168" operator="equal">
      <formula>"Mayor"</formula>
    </cfRule>
    <cfRule type="cellIs" dxfId="398" priority="169" operator="equal">
      <formula>"Moderado"</formula>
    </cfRule>
    <cfRule type="cellIs" dxfId="397" priority="170" operator="equal">
      <formula>"Menor"</formula>
    </cfRule>
    <cfRule type="cellIs" dxfId="396" priority="171" operator="equal">
      <formula>"Leve"</formula>
    </cfRule>
  </conditionalFormatting>
  <conditionalFormatting sqref="AC22:AC27">
    <cfRule type="cellIs" dxfId="395" priority="163" operator="equal">
      <formula>"Extremo"</formula>
    </cfRule>
    <cfRule type="cellIs" dxfId="394" priority="164" operator="equal">
      <formula>"Alto"</formula>
    </cfRule>
    <cfRule type="cellIs" dxfId="393" priority="165" operator="equal">
      <formula>"Moderado"</formula>
    </cfRule>
    <cfRule type="cellIs" dxfId="392" priority="166" operator="equal">
      <formula>"Bajo"</formula>
    </cfRule>
  </conditionalFormatting>
  <conditionalFormatting sqref="H28">
    <cfRule type="cellIs" dxfId="391" priority="158" operator="equal">
      <formula>"Muy Alta"</formula>
    </cfRule>
    <cfRule type="cellIs" dxfId="390" priority="159" operator="equal">
      <formula>"Alta"</formula>
    </cfRule>
    <cfRule type="cellIs" dxfId="389" priority="160" operator="equal">
      <formula>"Media"</formula>
    </cfRule>
    <cfRule type="cellIs" dxfId="388" priority="161" operator="equal">
      <formula>"Baja"</formula>
    </cfRule>
    <cfRule type="cellIs" dxfId="387" priority="162" operator="equal">
      <formula>"Muy Baja"</formula>
    </cfRule>
  </conditionalFormatting>
  <conditionalFormatting sqref="N28">
    <cfRule type="cellIs" dxfId="386" priority="154" operator="equal">
      <formula>"Extremo"</formula>
    </cfRule>
    <cfRule type="cellIs" dxfId="385" priority="155" operator="equal">
      <formula>"Alto"</formula>
    </cfRule>
    <cfRule type="cellIs" dxfId="384" priority="156" operator="equal">
      <formula>"Moderado"</formula>
    </cfRule>
    <cfRule type="cellIs" dxfId="383" priority="157" operator="equal">
      <formula>"Bajo"</formula>
    </cfRule>
  </conditionalFormatting>
  <conditionalFormatting sqref="Y28:Y33">
    <cfRule type="cellIs" dxfId="382" priority="149" operator="equal">
      <formula>"Muy Alta"</formula>
    </cfRule>
    <cfRule type="cellIs" dxfId="381" priority="150" operator="equal">
      <formula>"Alta"</formula>
    </cfRule>
    <cfRule type="cellIs" dxfId="380" priority="151" operator="equal">
      <formula>"Media"</formula>
    </cfRule>
    <cfRule type="cellIs" dxfId="379" priority="152" operator="equal">
      <formula>"Baja"</formula>
    </cfRule>
    <cfRule type="cellIs" dxfId="378" priority="153" operator="equal">
      <formula>"Muy Baja"</formula>
    </cfRule>
  </conditionalFormatting>
  <conditionalFormatting sqref="AA28:AA33">
    <cfRule type="cellIs" dxfId="377" priority="144" operator="equal">
      <formula>"Catastrófico"</formula>
    </cfRule>
    <cfRule type="cellIs" dxfId="376" priority="145" operator="equal">
      <formula>"Mayor"</formula>
    </cfRule>
    <cfRule type="cellIs" dxfId="375" priority="146" operator="equal">
      <formula>"Moderado"</formula>
    </cfRule>
    <cfRule type="cellIs" dxfId="374" priority="147" operator="equal">
      <formula>"Menor"</formula>
    </cfRule>
    <cfRule type="cellIs" dxfId="373" priority="148" operator="equal">
      <formula>"Leve"</formula>
    </cfRule>
  </conditionalFormatting>
  <conditionalFormatting sqref="AC28:AC33">
    <cfRule type="cellIs" dxfId="372" priority="140" operator="equal">
      <formula>"Extremo"</formula>
    </cfRule>
    <cfRule type="cellIs" dxfId="371" priority="141" operator="equal">
      <formula>"Alto"</formula>
    </cfRule>
    <cfRule type="cellIs" dxfId="370" priority="142" operator="equal">
      <formula>"Moderado"</formula>
    </cfRule>
    <cfRule type="cellIs" dxfId="369" priority="143" operator="equal">
      <formula>"Bajo"</formula>
    </cfRule>
  </conditionalFormatting>
  <conditionalFormatting sqref="H34">
    <cfRule type="cellIs" dxfId="368" priority="135" operator="equal">
      <formula>"Muy Alta"</formula>
    </cfRule>
    <cfRule type="cellIs" dxfId="367" priority="136" operator="equal">
      <formula>"Alta"</formula>
    </cfRule>
    <cfRule type="cellIs" dxfId="366" priority="137" operator="equal">
      <formula>"Media"</formula>
    </cfRule>
    <cfRule type="cellIs" dxfId="365" priority="138" operator="equal">
      <formula>"Baja"</formula>
    </cfRule>
    <cfRule type="cellIs" dxfId="364" priority="139" operator="equal">
      <formula>"Muy Baja"</formula>
    </cfRule>
  </conditionalFormatting>
  <conditionalFormatting sqref="N34">
    <cfRule type="cellIs" dxfId="363" priority="131" operator="equal">
      <formula>"Extremo"</formula>
    </cfRule>
    <cfRule type="cellIs" dxfId="362" priority="132" operator="equal">
      <formula>"Alto"</formula>
    </cfRule>
    <cfRule type="cellIs" dxfId="361" priority="133" operator="equal">
      <formula>"Moderado"</formula>
    </cfRule>
    <cfRule type="cellIs" dxfId="360" priority="134" operator="equal">
      <formula>"Bajo"</formula>
    </cfRule>
  </conditionalFormatting>
  <conditionalFormatting sqref="Y34:Y39">
    <cfRule type="cellIs" dxfId="359" priority="126" operator="equal">
      <formula>"Muy Alta"</formula>
    </cfRule>
    <cfRule type="cellIs" dxfId="358" priority="127" operator="equal">
      <formula>"Alta"</formula>
    </cfRule>
    <cfRule type="cellIs" dxfId="357" priority="128" operator="equal">
      <formula>"Media"</formula>
    </cfRule>
    <cfRule type="cellIs" dxfId="356" priority="129" operator="equal">
      <formula>"Baja"</formula>
    </cfRule>
    <cfRule type="cellIs" dxfId="355" priority="130" operator="equal">
      <formula>"Muy Baja"</formula>
    </cfRule>
  </conditionalFormatting>
  <conditionalFormatting sqref="AA34:AA39">
    <cfRule type="cellIs" dxfId="354" priority="121" operator="equal">
      <formula>"Catastrófico"</formula>
    </cfRule>
    <cfRule type="cellIs" dxfId="353" priority="122" operator="equal">
      <formula>"Mayor"</formula>
    </cfRule>
    <cfRule type="cellIs" dxfId="352" priority="123" operator="equal">
      <formula>"Moderado"</formula>
    </cfRule>
    <cfRule type="cellIs" dxfId="351" priority="124" operator="equal">
      <formula>"Menor"</formula>
    </cfRule>
    <cfRule type="cellIs" dxfId="350" priority="125" operator="equal">
      <formula>"Leve"</formula>
    </cfRule>
  </conditionalFormatting>
  <conditionalFormatting sqref="AC34:AC39">
    <cfRule type="cellIs" dxfId="349" priority="117" operator="equal">
      <formula>"Extremo"</formula>
    </cfRule>
    <cfRule type="cellIs" dxfId="348" priority="118" operator="equal">
      <formula>"Alto"</formula>
    </cfRule>
    <cfRule type="cellIs" dxfId="347" priority="119" operator="equal">
      <formula>"Moderado"</formula>
    </cfRule>
    <cfRule type="cellIs" dxfId="346" priority="120" operator="equal">
      <formula>"Bajo"</formula>
    </cfRule>
  </conditionalFormatting>
  <conditionalFormatting sqref="H40">
    <cfRule type="cellIs" dxfId="345" priority="112" operator="equal">
      <formula>"Muy Alta"</formula>
    </cfRule>
    <cfRule type="cellIs" dxfId="344" priority="113" operator="equal">
      <formula>"Alta"</formula>
    </cfRule>
    <cfRule type="cellIs" dxfId="343" priority="114" operator="equal">
      <formula>"Media"</formula>
    </cfRule>
    <cfRule type="cellIs" dxfId="342" priority="115" operator="equal">
      <formula>"Baja"</formula>
    </cfRule>
    <cfRule type="cellIs" dxfId="341" priority="116" operator="equal">
      <formula>"Muy Baja"</formula>
    </cfRule>
  </conditionalFormatting>
  <conditionalFormatting sqref="N40">
    <cfRule type="cellIs" dxfId="340" priority="108" operator="equal">
      <formula>"Extremo"</formula>
    </cfRule>
    <cfRule type="cellIs" dxfId="339" priority="109" operator="equal">
      <formula>"Alto"</formula>
    </cfRule>
    <cfRule type="cellIs" dxfId="338" priority="110" operator="equal">
      <formula>"Moderado"</formula>
    </cfRule>
    <cfRule type="cellIs" dxfId="337" priority="111" operator="equal">
      <formula>"Bajo"</formula>
    </cfRule>
  </conditionalFormatting>
  <conditionalFormatting sqref="Y40:Y45">
    <cfRule type="cellIs" dxfId="336" priority="103" operator="equal">
      <formula>"Muy Alta"</formula>
    </cfRule>
    <cfRule type="cellIs" dxfId="335" priority="104" operator="equal">
      <formula>"Alta"</formula>
    </cfRule>
    <cfRule type="cellIs" dxfId="334" priority="105" operator="equal">
      <formula>"Media"</formula>
    </cfRule>
    <cfRule type="cellIs" dxfId="333" priority="106" operator="equal">
      <formula>"Baja"</formula>
    </cfRule>
    <cfRule type="cellIs" dxfId="332" priority="107" operator="equal">
      <formula>"Muy Baja"</formula>
    </cfRule>
  </conditionalFormatting>
  <conditionalFormatting sqref="AA40:AA45">
    <cfRule type="cellIs" dxfId="331" priority="98" operator="equal">
      <formula>"Catastrófico"</formula>
    </cfRule>
    <cfRule type="cellIs" dxfId="330" priority="99" operator="equal">
      <formula>"Mayor"</formula>
    </cfRule>
    <cfRule type="cellIs" dxfId="329" priority="100" operator="equal">
      <formula>"Moderado"</formula>
    </cfRule>
    <cfRule type="cellIs" dxfId="328" priority="101" operator="equal">
      <formula>"Menor"</formula>
    </cfRule>
    <cfRule type="cellIs" dxfId="327" priority="102" operator="equal">
      <formula>"Leve"</formula>
    </cfRule>
  </conditionalFormatting>
  <conditionalFormatting sqref="AC40:AC45">
    <cfRule type="cellIs" dxfId="326" priority="94" operator="equal">
      <formula>"Extremo"</formula>
    </cfRule>
    <cfRule type="cellIs" dxfId="325" priority="95" operator="equal">
      <formula>"Alto"</formula>
    </cfRule>
    <cfRule type="cellIs" dxfId="324" priority="96" operator="equal">
      <formula>"Moderado"</formula>
    </cfRule>
    <cfRule type="cellIs" dxfId="323" priority="97" operator="equal">
      <formula>"Bajo"</formula>
    </cfRule>
  </conditionalFormatting>
  <conditionalFormatting sqref="H46">
    <cfRule type="cellIs" dxfId="322" priority="89" operator="equal">
      <formula>"Muy Alta"</formula>
    </cfRule>
    <cfRule type="cellIs" dxfId="321" priority="90" operator="equal">
      <formula>"Alta"</formula>
    </cfRule>
    <cfRule type="cellIs" dxfId="320" priority="91" operator="equal">
      <formula>"Media"</formula>
    </cfRule>
    <cfRule type="cellIs" dxfId="319" priority="92" operator="equal">
      <formula>"Baja"</formula>
    </cfRule>
    <cfRule type="cellIs" dxfId="318" priority="93" operator="equal">
      <formula>"Muy Baja"</formula>
    </cfRule>
  </conditionalFormatting>
  <conditionalFormatting sqref="N46">
    <cfRule type="cellIs" dxfId="317" priority="85" operator="equal">
      <formula>"Extremo"</formula>
    </cfRule>
    <cfRule type="cellIs" dxfId="316" priority="86" operator="equal">
      <formula>"Alto"</formula>
    </cfRule>
    <cfRule type="cellIs" dxfId="315" priority="87" operator="equal">
      <formula>"Moderado"</formula>
    </cfRule>
    <cfRule type="cellIs" dxfId="314" priority="88" operator="equal">
      <formula>"Bajo"</formula>
    </cfRule>
  </conditionalFormatting>
  <conditionalFormatting sqref="Y46:Y51">
    <cfRule type="cellIs" dxfId="313" priority="80" operator="equal">
      <formula>"Muy Alta"</formula>
    </cfRule>
    <cfRule type="cellIs" dxfId="312" priority="81" operator="equal">
      <formula>"Alta"</formula>
    </cfRule>
    <cfRule type="cellIs" dxfId="311" priority="82" operator="equal">
      <formula>"Media"</formula>
    </cfRule>
    <cfRule type="cellIs" dxfId="310" priority="83" operator="equal">
      <formula>"Baja"</formula>
    </cfRule>
    <cfRule type="cellIs" dxfId="309" priority="84" operator="equal">
      <formula>"Muy Baja"</formula>
    </cfRule>
  </conditionalFormatting>
  <conditionalFormatting sqref="AA46:AA51">
    <cfRule type="cellIs" dxfId="308" priority="75" operator="equal">
      <formula>"Catastrófico"</formula>
    </cfRule>
    <cfRule type="cellIs" dxfId="307" priority="76" operator="equal">
      <formula>"Mayor"</formula>
    </cfRule>
    <cfRule type="cellIs" dxfId="306" priority="77" operator="equal">
      <formula>"Moderado"</formula>
    </cfRule>
    <cfRule type="cellIs" dxfId="305" priority="78" operator="equal">
      <formula>"Menor"</formula>
    </cfRule>
    <cfRule type="cellIs" dxfId="304" priority="79" operator="equal">
      <formula>"Leve"</formula>
    </cfRule>
  </conditionalFormatting>
  <conditionalFormatting sqref="AC46:AC51">
    <cfRule type="cellIs" dxfId="303" priority="71" operator="equal">
      <formula>"Extremo"</formula>
    </cfRule>
    <cfRule type="cellIs" dxfId="302" priority="72" operator="equal">
      <formula>"Alto"</formula>
    </cfRule>
    <cfRule type="cellIs" dxfId="301" priority="73" operator="equal">
      <formula>"Moderado"</formula>
    </cfRule>
    <cfRule type="cellIs" dxfId="300" priority="74" operator="equal">
      <formula>"Bajo"</formula>
    </cfRule>
  </conditionalFormatting>
  <conditionalFormatting sqref="H52">
    <cfRule type="cellIs" dxfId="299" priority="66" operator="equal">
      <formula>"Muy Alta"</formula>
    </cfRule>
    <cfRule type="cellIs" dxfId="298" priority="67" operator="equal">
      <formula>"Alta"</formula>
    </cfRule>
    <cfRule type="cellIs" dxfId="297" priority="68" operator="equal">
      <formula>"Media"</formula>
    </cfRule>
    <cfRule type="cellIs" dxfId="296" priority="69" operator="equal">
      <formula>"Baja"</formula>
    </cfRule>
    <cfRule type="cellIs" dxfId="295" priority="70" operator="equal">
      <formula>"Muy Baja"</formula>
    </cfRule>
  </conditionalFormatting>
  <conditionalFormatting sqref="N52">
    <cfRule type="cellIs" dxfId="294" priority="62" operator="equal">
      <formula>"Extremo"</formula>
    </cfRule>
    <cfRule type="cellIs" dxfId="293" priority="63" operator="equal">
      <formula>"Alto"</formula>
    </cfRule>
    <cfRule type="cellIs" dxfId="292" priority="64" operator="equal">
      <formula>"Moderado"</formula>
    </cfRule>
    <cfRule type="cellIs" dxfId="291" priority="65" operator="equal">
      <formula>"Bajo"</formula>
    </cfRule>
  </conditionalFormatting>
  <conditionalFormatting sqref="Y52:Y57">
    <cfRule type="cellIs" dxfId="290" priority="57" operator="equal">
      <formula>"Muy Alta"</formula>
    </cfRule>
    <cfRule type="cellIs" dxfId="289" priority="58" operator="equal">
      <formula>"Alta"</formula>
    </cfRule>
    <cfRule type="cellIs" dxfId="288" priority="59" operator="equal">
      <formula>"Media"</formula>
    </cfRule>
    <cfRule type="cellIs" dxfId="287" priority="60" operator="equal">
      <formula>"Baja"</formula>
    </cfRule>
    <cfRule type="cellIs" dxfId="286" priority="61" operator="equal">
      <formula>"Muy Baja"</formula>
    </cfRule>
  </conditionalFormatting>
  <conditionalFormatting sqref="AA52:AA57">
    <cfRule type="cellIs" dxfId="285" priority="52" operator="equal">
      <formula>"Catastrófico"</formula>
    </cfRule>
    <cfRule type="cellIs" dxfId="284" priority="53" operator="equal">
      <formula>"Mayor"</formula>
    </cfRule>
    <cfRule type="cellIs" dxfId="283" priority="54" operator="equal">
      <formula>"Moderado"</formula>
    </cfRule>
    <cfRule type="cellIs" dxfId="282" priority="55" operator="equal">
      <formula>"Menor"</formula>
    </cfRule>
    <cfRule type="cellIs" dxfId="281" priority="56" operator="equal">
      <formula>"Leve"</formula>
    </cfRule>
  </conditionalFormatting>
  <conditionalFormatting sqref="AC52:AC57">
    <cfRule type="cellIs" dxfId="280" priority="48" operator="equal">
      <formula>"Extremo"</formula>
    </cfRule>
    <cfRule type="cellIs" dxfId="279" priority="49" operator="equal">
      <formula>"Alto"</formula>
    </cfRule>
    <cfRule type="cellIs" dxfId="278" priority="50" operator="equal">
      <formula>"Moderado"</formula>
    </cfRule>
    <cfRule type="cellIs" dxfId="277" priority="51" operator="equal">
      <formula>"Bajo"</formula>
    </cfRule>
  </conditionalFormatting>
  <conditionalFormatting sqref="N58">
    <cfRule type="cellIs" dxfId="276" priority="39" operator="equal">
      <formula>"Extremo"</formula>
    </cfRule>
    <cfRule type="cellIs" dxfId="275" priority="40" operator="equal">
      <formula>"Alto"</formula>
    </cfRule>
    <cfRule type="cellIs" dxfId="274" priority="41" operator="equal">
      <formula>"Moderado"</formula>
    </cfRule>
    <cfRule type="cellIs" dxfId="273" priority="42" operator="equal">
      <formula>"Bajo"</formula>
    </cfRule>
  </conditionalFormatting>
  <conditionalFormatting sqref="Y58:Y63">
    <cfRule type="cellIs" dxfId="272" priority="34" operator="equal">
      <formula>"Muy Alta"</formula>
    </cfRule>
    <cfRule type="cellIs" dxfId="271" priority="35" operator="equal">
      <formula>"Alta"</formula>
    </cfRule>
    <cfRule type="cellIs" dxfId="270" priority="36" operator="equal">
      <formula>"Media"</formula>
    </cfRule>
    <cfRule type="cellIs" dxfId="269" priority="37" operator="equal">
      <formula>"Baja"</formula>
    </cfRule>
    <cfRule type="cellIs" dxfId="268" priority="38" operator="equal">
      <formula>"Muy Baja"</formula>
    </cfRule>
  </conditionalFormatting>
  <conditionalFormatting sqref="AA58:AA63">
    <cfRule type="cellIs" dxfId="267" priority="29" operator="equal">
      <formula>"Catastrófico"</formula>
    </cfRule>
    <cfRule type="cellIs" dxfId="266" priority="30" operator="equal">
      <formula>"Mayor"</formula>
    </cfRule>
    <cfRule type="cellIs" dxfId="265" priority="31" operator="equal">
      <formula>"Moderado"</formula>
    </cfRule>
    <cfRule type="cellIs" dxfId="264" priority="32" operator="equal">
      <formula>"Menor"</formula>
    </cfRule>
    <cfRule type="cellIs" dxfId="263" priority="33" operator="equal">
      <formula>"Leve"</formula>
    </cfRule>
  </conditionalFormatting>
  <conditionalFormatting sqref="AC58:AC63">
    <cfRule type="cellIs" dxfId="262" priority="25" operator="equal">
      <formula>"Extremo"</formula>
    </cfRule>
    <cfRule type="cellIs" dxfId="261" priority="26" operator="equal">
      <formula>"Alto"</formula>
    </cfRule>
    <cfRule type="cellIs" dxfId="260" priority="27" operator="equal">
      <formula>"Moderado"</formula>
    </cfRule>
    <cfRule type="cellIs" dxfId="259" priority="28" operator="equal">
      <formula>"Bajo"</formula>
    </cfRule>
  </conditionalFormatting>
  <conditionalFormatting sqref="H64">
    <cfRule type="cellIs" dxfId="258" priority="20" operator="equal">
      <formula>"Muy Alta"</formula>
    </cfRule>
    <cfRule type="cellIs" dxfId="257" priority="21" operator="equal">
      <formula>"Alta"</formula>
    </cfRule>
    <cfRule type="cellIs" dxfId="256" priority="22" operator="equal">
      <formula>"Media"</formula>
    </cfRule>
    <cfRule type="cellIs" dxfId="255" priority="23" operator="equal">
      <formula>"Baja"</formula>
    </cfRule>
    <cfRule type="cellIs" dxfId="254" priority="24" operator="equal">
      <formula>"Muy Baja"</formula>
    </cfRule>
  </conditionalFormatting>
  <conditionalFormatting sqref="N64">
    <cfRule type="cellIs" dxfId="253" priority="16" operator="equal">
      <formula>"Extremo"</formula>
    </cfRule>
    <cfRule type="cellIs" dxfId="252" priority="17" operator="equal">
      <formula>"Alto"</formula>
    </cfRule>
    <cfRule type="cellIs" dxfId="251" priority="18" operator="equal">
      <formula>"Moderado"</formula>
    </cfRule>
    <cfRule type="cellIs" dxfId="250" priority="19" operator="equal">
      <formula>"Bajo"</formula>
    </cfRule>
  </conditionalFormatting>
  <conditionalFormatting sqref="Y64:Y69">
    <cfRule type="cellIs" dxfId="249" priority="11" operator="equal">
      <formula>"Muy Alta"</formula>
    </cfRule>
    <cfRule type="cellIs" dxfId="248" priority="12" operator="equal">
      <formula>"Alta"</formula>
    </cfRule>
    <cfRule type="cellIs" dxfId="247" priority="13" operator="equal">
      <formula>"Media"</formula>
    </cfRule>
    <cfRule type="cellIs" dxfId="246" priority="14" operator="equal">
      <formula>"Baja"</formula>
    </cfRule>
    <cfRule type="cellIs" dxfId="245" priority="15" operator="equal">
      <formula>"Muy Baja"</formula>
    </cfRule>
  </conditionalFormatting>
  <conditionalFormatting sqref="AA64:AA69">
    <cfRule type="cellIs" dxfId="244" priority="6" operator="equal">
      <formula>"Catastrófico"</formula>
    </cfRule>
    <cfRule type="cellIs" dxfId="243" priority="7" operator="equal">
      <formula>"Mayor"</formula>
    </cfRule>
    <cfRule type="cellIs" dxfId="242" priority="8" operator="equal">
      <formula>"Moderado"</formula>
    </cfRule>
    <cfRule type="cellIs" dxfId="241" priority="9" operator="equal">
      <formula>"Menor"</formula>
    </cfRule>
    <cfRule type="cellIs" dxfId="240" priority="10" operator="equal">
      <formula>"Leve"</formula>
    </cfRule>
  </conditionalFormatting>
  <conditionalFormatting sqref="AC64:AC69">
    <cfRule type="cellIs" dxfId="239" priority="2" operator="equal">
      <formula>"Extremo"</formula>
    </cfRule>
    <cfRule type="cellIs" dxfId="238" priority="3" operator="equal">
      <formula>"Alto"</formula>
    </cfRule>
    <cfRule type="cellIs" dxfId="237" priority="4" operator="equal">
      <formula>"Moderado"</formula>
    </cfRule>
    <cfRule type="cellIs" dxfId="236" priority="5" operator="equal">
      <formula>"Bajo"</formula>
    </cfRule>
  </conditionalFormatting>
  <conditionalFormatting sqref="K10:K69">
    <cfRule type="containsText" dxfId="235"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BP72"/>
  <sheetViews>
    <sheetView topLeftCell="A10" zoomScale="50" zoomScaleNormal="50" workbookViewId="0">
      <selection activeCell="E10" sqref="E10:E1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460</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461</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462</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134</v>
      </c>
      <c r="C10" s="224" t="s">
        <v>391</v>
      </c>
      <c r="D10" s="224" t="s">
        <v>390</v>
      </c>
      <c r="E10" s="227" t="s">
        <v>389</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393</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23</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395</v>
      </c>
      <c r="AF10" s="135" t="s">
        <v>392</v>
      </c>
      <c r="AG10" s="140" t="s">
        <v>271</v>
      </c>
      <c r="AH10" s="140" t="s">
        <v>271</v>
      </c>
      <c r="AI10" s="135" t="s">
        <v>394</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32"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5"/>
      <c r="AG11" s="137"/>
      <c r="AH11" s="140"/>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398</v>
      </c>
      <c r="D16" s="224" t="s">
        <v>397</v>
      </c>
      <c r="E16" s="227" t="s">
        <v>396</v>
      </c>
      <c r="F16" s="224" t="s">
        <v>123</v>
      </c>
      <c r="G16" s="230">
        <v>12</v>
      </c>
      <c r="H16" s="233" t="str">
        <f>IF(G16&lt;=0,"",IF(G16&lt;=2,"Muy Baja",IF(G16&lt;=24,"Baja",IF(G16&lt;=500,"Media",IF(G16&lt;=5000,"Alta","Muy Alta")))))</f>
        <v>Baja</v>
      </c>
      <c r="I16" s="218">
        <f>IF(H16="","",IF(H16="Muy Baja",0.2,IF(H16="Baja",0.4,IF(H16="Media",0.6,IF(H16="Alta",0.8,IF(H16="Muy Alta",1,))))))</f>
        <v>0.4</v>
      </c>
      <c r="J16" s="236" t="s">
        <v>155</v>
      </c>
      <c r="K16" s="218"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18">
        <f ca="1">IF(L16="","",IF(L16="Leve",0.2,IF(L16="Menor",0.4,IF(L16="Moderado",0.6,IF(L16="Mayor",0.8,IF(L16="Catastrófico",1,))))))</f>
        <v>0.6</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26" t="s">
        <v>399</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23</v>
      </c>
      <c r="W16" s="128" t="s">
        <v>119</v>
      </c>
      <c r="X16" s="130">
        <f>IFERROR(IF(Q16="Probabilidad",(I16-(+I16*T16)),IF(Q16="Impacto",I16,"")),"")</f>
        <v>0.24</v>
      </c>
      <c r="Y16" s="131" t="str">
        <f>IFERROR(IF(X16="","",IF(X16&lt;=0.2,"Muy Baja",IF(X16&lt;=0.4,"Baja",IF(X16&lt;=0.6,"Media",IF(X16&lt;=0.8,"Alta","Muy Alta"))))),"")</f>
        <v>Baja</v>
      </c>
      <c r="Z16" s="132">
        <f>+X16</f>
        <v>0.24</v>
      </c>
      <c r="AA16" s="131" t="str">
        <f ca="1">IFERROR(IF(AB16="","",IF(AB16&lt;=0.2,"Leve",IF(AB16&lt;=0.4,"Menor",IF(AB16&lt;=0.6,"Moderado",IF(AB16&lt;=0.8,"Mayor","Catastrófico"))))),"")</f>
        <v>Moderado</v>
      </c>
      <c r="AB16" s="132">
        <f ca="1">IFERROR(IF(Q16="Impacto",(M16-(+M16*T16)),IF(Q16="Probabilidad",M16,"")),"")</f>
        <v>0.6</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135" t="s">
        <v>400</v>
      </c>
      <c r="AF16" s="135" t="s">
        <v>392</v>
      </c>
      <c r="AG16" s="140" t="s">
        <v>271</v>
      </c>
      <c r="AH16" s="140" t="s">
        <v>271</v>
      </c>
      <c r="AI16" s="135" t="s">
        <v>459</v>
      </c>
      <c r="AJ16" s="136"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69"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U140"/>
  <sheetViews>
    <sheetView topLeftCell="A13"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29" t="s">
        <v>161</v>
      </c>
      <c r="C2" s="329"/>
      <c r="D2" s="329"/>
      <c r="E2" s="329"/>
      <c r="F2" s="329"/>
      <c r="G2" s="329"/>
      <c r="H2" s="329"/>
      <c r="I2" s="329"/>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29"/>
      <c r="C3" s="329"/>
      <c r="D3" s="329"/>
      <c r="E3" s="329"/>
      <c r="F3" s="329"/>
      <c r="G3" s="329"/>
      <c r="H3" s="329"/>
      <c r="I3" s="329"/>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29"/>
      <c r="C4" s="329"/>
      <c r="D4" s="329"/>
      <c r="E4" s="329"/>
      <c r="F4" s="329"/>
      <c r="G4" s="329"/>
      <c r="H4" s="329"/>
      <c r="I4" s="329"/>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42" t="s">
        <v>4</v>
      </c>
      <c r="C6" s="242"/>
      <c r="D6" s="243"/>
      <c r="E6" s="280" t="s">
        <v>116</v>
      </c>
      <c r="F6" s="281"/>
      <c r="G6" s="281"/>
      <c r="H6" s="281"/>
      <c r="I6" s="282"/>
      <c r="J6" s="292" t="str">
        <f ca="1">IF(AND('CONTROL INTERNO'!$H$10="Muy Alta",'CONTROL INTERNO'!$L$10="Leve"),CONCATENATE("R",'CONTROL INTERNO'!$A$10),"")</f>
        <v/>
      </c>
      <c r="K6" s="293"/>
      <c r="L6" s="293" t="str">
        <f ca="1">IF(AND('CONTROL INTERNO'!$H$16="Muy Alta",'CONTROL INTERNO'!$L$16="Leve"),CONCATENATE("R",'CONTROL INTERNO'!$A$16),"")</f>
        <v/>
      </c>
      <c r="M6" s="293"/>
      <c r="N6" s="293" t="str">
        <f ca="1">IF(AND('CONTROL INTERNO'!$H$22="Muy Alta",'CONTROL INTERNO'!$L$22="Leve"),CONCATENATE("R",'CONTROL INTERNO'!$A$22),"")</f>
        <v/>
      </c>
      <c r="O6" s="295"/>
      <c r="P6" s="292" t="str">
        <f ca="1">IF(AND('CONTROL INTERNO'!$H$10="Muy Alta",'CONTROL INTERNO'!$L$10="Menor"),CONCATENATE("R",'CONTROL INTERNO'!$A$10),"")</f>
        <v/>
      </c>
      <c r="Q6" s="293"/>
      <c r="R6" s="293" t="str">
        <f ca="1">IF(AND('CONTROL INTERNO'!$H$16="Muy Alta",'CONTROL INTERNO'!$L$16="Menor"),CONCATENATE("R",'CONTROL INTERNO'!$A$16),"")</f>
        <v/>
      </c>
      <c r="S6" s="293"/>
      <c r="T6" s="293" t="str">
        <f ca="1">IF(AND('CONTROL INTERNO'!$H$22="Muy Alta",'CONTROL INTERNO'!$L$22="Menor"),CONCATENATE("R",'CONTROL INTERNO'!$A$22),"")</f>
        <v/>
      </c>
      <c r="U6" s="295"/>
      <c r="V6" s="292" t="str">
        <f ca="1">IF(AND('CONTROL INTERNO'!$H$10="Muy Alta",'CONTROL INTERNO'!$L$10="Moderado"),CONCATENATE("R",'CONTROL INTERNO'!$A$10),"")</f>
        <v/>
      </c>
      <c r="W6" s="293"/>
      <c r="X6" s="293" t="str">
        <f ca="1">IF(AND('CONTROL INTERNO'!$H$16="Muy Alta",'CONTROL INTERNO'!$L$16="Moderado"),CONCATENATE("R",'CONTROL INTERNO'!$A$16),"")</f>
        <v/>
      </c>
      <c r="Y6" s="293"/>
      <c r="Z6" s="293" t="str">
        <f ca="1">IF(AND('CONTROL INTERNO'!$H$22="Muy Alta",'CONTROL INTERNO'!$L$22="Moderado"),CONCATENATE("R",'CONTROL INTERNO'!$A$22),"")</f>
        <v/>
      </c>
      <c r="AA6" s="295"/>
      <c r="AB6" s="292" t="str">
        <f ca="1">IF(AND('CONTROL INTERNO'!$H$10="Muy Alta",'CONTROL INTERNO'!$L$10="Mayor"),CONCATENATE("R",'CONTROL INTERNO'!$A$10),"")</f>
        <v/>
      </c>
      <c r="AC6" s="293"/>
      <c r="AD6" s="293" t="str">
        <f ca="1">IF(AND('CONTROL INTERNO'!$H$16="Muy Alta",'CONTROL INTERNO'!$L$16="Mayor"),CONCATENATE("R",'CONTROL INTERNO'!$A$16),"")</f>
        <v/>
      </c>
      <c r="AE6" s="293"/>
      <c r="AF6" s="293" t="str">
        <f ca="1">IF(AND('CONTROL INTERNO'!$H$22="Muy Alta",'CONTROL INTERNO'!$L$22="Mayor"),CONCATENATE("R",'CONTROL INTERNO'!$A$22),"")</f>
        <v/>
      </c>
      <c r="AG6" s="295"/>
      <c r="AH6" s="308" t="str">
        <f ca="1">IF(AND('CONTROL INTERNO'!$H$10="Muy Alta",'CONTROL INTERNO'!$L$10="Catastrófico"),CONCATENATE("R",'CONTROL INTERNO'!$A$10),"")</f>
        <v/>
      </c>
      <c r="AI6" s="309"/>
      <c r="AJ6" s="309" t="str">
        <f ca="1">IF(AND('CONTROL INTERNO'!$H$16="Muy Alta",'CONTROL INTERNO'!$L$16="Catastrófico"),CONCATENATE("R",'CONTROL INTERNO'!$A$16),"")</f>
        <v/>
      </c>
      <c r="AK6" s="309"/>
      <c r="AL6" s="309" t="str">
        <f ca="1">IF(AND('CONTROL INTERNO'!$H$22="Muy Alta",'CONTROL INTERNO'!$L$22="Catastrófico"),CONCATENATE("R",'CONTROL INTERNO'!$A$22),"")</f>
        <v/>
      </c>
      <c r="AM6" s="310"/>
      <c r="AO6" s="244" t="s">
        <v>79</v>
      </c>
      <c r="AP6" s="245"/>
      <c r="AQ6" s="245"/>
      <c r="AR6" s="245"/>
      <c r="AS6" s="245"/>
      <c r="AT6" s="24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42"/>
      <c r="C7" s="242"/>
      <c r="D7" s="243"/>
      <c r="E7" s="283"/>
      <c r="F7" s="284"/>
      <c r="G7" s="284"/>
      <c r="H7" s="284"/>
      <c r="I7" s="285"/>
      <c r="J7" s="294"/>
      <c r="K7" s="291"/>
      <c r="L7" s="291"/>
      <c r="M7" s="291"/>
      <c r="N7" s="291"/>
      <c r="O7" s="290"/>
      <c r="P7" s="294"/>
      <c r="Q7" s="291"/>
      <c r="R7" s="291"/>
      <c r="S7" s="291"/>
      <c r="T7" s="291"/>
      <c r="U7" s="290"/>
      <c r="V7" s="294"/>
      <c r="W7" s="291"/>
      <c r="X7" s="291"/>
      <c r="Y7" s="291"/>
      <c r="Z7" s="291"/>
      <c r="AA7" s="290"/>
      <c r="AB7" s="294"/>
      <c r="AC7" s="291"/>
      <c r="AD7" s="291"/>
      <c r="AE7" s="291"/>
      <c r="AF7" s="291"/>
      <c r="AG7" s="290"/>
      <c r="AH7" s="302"/>
      <c r="AI7" s="303"/>
      <c r="AJ7" s="303"/>
      <c r="AK7" s="303"/>
      <c r="AL7" s="303"/>
      <c r="AM7" s="304"/>
      <c r="AN7" s="84"/>
      <c r="AO7" s="247"/>
      <c r="AP7" s="248"/>
      <c r="AQ7" s="248"/>
      <c r="AR7" s="248"/>
      <c r="AS7" s="248"/>
      <c r="AT7" s="24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42"/>
      <c r="C8" s="242"/>
      <c r="D8" s="243"/>
      <c r="E8" s="283"/>
      <c r="F8" s="284"/>
      <c r="G8" s="284"/>
      <c r="H8" s="284"/>
      <c r="I8" s="285"/>
      <c r="J8" s="294" t="str">
        <f ca="1">IF(AND('CONTROL INTERNO'!$H$28="Muy Alta",'CONTROL INTERNO'!$L$28="Leve"),CONCATENATE("R",'CONTROL INTERNO'!$A$28),"")</f>
        <v/>
      </c>
      <c r="K8" s="291"/>
      <c r="L8" s="289" t="str">
        <f ca="1">IF(AND('CONTROL INTERNO'!$H$34="Muy Alta",'CONTROL INTERNO'!$L$34="Leve"),CONCATENATE("R",'CONTROL INTERNO'!$A$34),"")</f>
        <v/>
      </c>
      <c r="M8" s="289"/>
      <c r="N8" s="289" t="str">
        <f ca="1">IF(AND('CONTROL INTERNO'!$H$40="Muy Alta",'CONTROL INTERNO'!$L$40="Leve"),CONCATENATE("R",'CONTROL INTERNO'!$A$40),"")</f>
        <v/>
      </c>
      <c r="O8" s="290"/>
      <c r="P8" s="294" t="str">
        <f ca="1">IF(AND('CONTROL INTERNO'!$H$28="Muy Alta",'CONTROL INTERNO'!$L$28="Menor"),CONCATENATE("R",'CONTROL INTERNO'!$A$28),"")</f>
        <v/>
      </c>
      <c r="Q8" s="291"/>
      <c r="R8" s="289" t="str">
        <f ca="1">IF(AND('CONTROL INTERNO'!$H$34="Muy Alta",'CONTROL INTERNO'!$L$34="Menor"),CONCATENATE("R",'CONTROL INTERNO'!$A$34),"")</f>
        <v/>
      </c>
      <c r="S8" s="289"/>
      <c r="T8" s="289" t="str">
        <f ca="1">IF(AND('CONTROL INTERNO'!$H$40="Muy Alta",'CONTROL INTERNO'!$L$40="Menor"),CONCATENATE("R",'CONTROL INTERNO'!$A$40),"")</f>
        <v/>
      </c>
      <c r="U8" s="290"/>
      <c r="V8" s="294" t="str">
        <f ca="1">IF(AND('CONTROL INTERNO'!$H$28="Muy Alta",'CONTROL INTERNO'!$L$28="Moderado"),CONCATENATE("R",'CONTROL INTERNO'!$A$28),"")</f>
        <v/>
      </c>
      <c r="W8" s="291"/>
      <c r="X8" s="289" t="str">
        <f ca="1">IF(AND('CONTROL INTERNO'!$H$34="Muy Alta",'CONTROL INTERNO'!$L$34="Moderado"),CONCATENATE("R",'CONTROL INTERNO'!$A$34),"")</f>
        <v/>
      </c>
      <c r="Y8" s="289"/>
      <c r="Z8" s="289" t="str">
        <f ca="1">IF(AND('CONTROL INTERNO'!$H$40="Muy Alta",'CONTROL INTERNO'!$L$40="Moderado"),CONCATENATE("R",'CONTROL INTERNO'!$A$40),"")</f>
        <v/>
      </c>
      <c r="AA8" s="290"/>
      <c r="AB8" s="294" t="str">
        <f ca="1">IF(AND('CONTROL INTERNO'!$H$28="Muy Alta",'CONTROL INTERNO'!$L$28="Mayor"),CONCATENATE("R",'CONTROL INTERNO'!$A$28),"")</f>
        <v/>
      </c>
      <c r="AC8" s="291"/>
      <c r="AD8" s="289" t="str">
        <f ca="1">IF(AND('CONTROL INTERNO'!$H$34="Muy Alta",'CONTROL INTERNO'!$L$34="Mayor"),CONCATENATE("R",'CONTROL INTERNO'!$A$34),"")</f>
        <v/>
      </c>
      <c r="AE8" s="289"/>
      <c r="AF8" s="289" t="str">
        <f ca="1">IF(AND('CONTROL INTERNO'!$H$40="Muy Alta",'CONTROL INTERNO'!$L$40="Mayor"),CONCATENATE("R",'CONTROL INTERNO'!$A$40),"")</f>
        <v/>
      </c>
      <c r="AG8" s="290"/>
      <c r="AH8" s="302" t="str">
        <f ca="1">IF(AND('CONTROL INTERNO'!$H$28="Muy Alta",'CONTROL INTERNO'!$L$28="Catastrófico"),CONCATENATE("R",'CONTROL INTERNO'!$A$28),"")</f>
        <v/>
      </c>
      <c r="AI8" s="303"/>
      <c r="AJ8" s="303" t="str">
        <f ca="1">IF(AND('CONTROL INTERNO'!$H$34="Muy Alta",'CONTROL INTERNO'!$L$34="Catastrófico"),CONCATENATE("R",'CONTROL INTERNO'!$A$34),"")</f>
        <v/>
      </c>
      <c r="AK8" s="303"/>
      <c r="AL8" s="303" t="str">
        <f ca="1">IF(AND('CONTROL INTERNO'!$H$40="Muy Alta",'CONTROL INTERNO'!$L$40="Catastrófico"),CONCATENATE("R",'CONTROL INTERNO'!$A$40),"")</f>
        <v/>
      </c>
      <c r="AM8" s="304"/>
      <c r="AN8" s="84"/>
      <c r="AO8" s="247"/>
      <c r="AP8" s="248"/>
      <c r="AQ8" s="248"/>
      <c r="AR8" s="248"/>
      <c r="AS8" s="248"/>
      <c r="AT8" s="24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42"/>
      <c r="C9" s="242"/>
      <c r="D9" s="243"/>
      <c r="E9" s="283"/>
      <c r="F9" s="284"/>
      <c r="G9" s="284"/>
      <c r="H9" s="284"/>
      <c r="I9" s="285"/>
      <c r="J9" s="294"/>
      <c r="K9" s="291"/>
      <c r="L9" s="289"/>
      <c r="M9" s="289"/>
      <c r="N9" s="289"/>
      <c r="O9" s="290"/>
      <c r="P9" s="294"/>
      <c r="Q9" s="291"/>
      <c r="R9" s="289"/>
      <c r="S9" s="289"/>
      <c r="T9" s="289"/>
      <c r="U9" s="290"/>
      <c r="V9" s="294"/>
      <c r="W9" s="291"/>
      <c r="X9" s="289"/>
      <c r="Y9" s="289"/>
      <c r="Z9" s="289"/>
      <c r="AA9" s="290"/>
      <c r="AB9" s="294"/>
      <c r="AC9" s="291"/>
      <c r="AD9" s="289"/>
      <c r="AE9" s="289"/>
      <c r="AF9" s="289"/>
      <c r="AG9" s="290"/>
      <c r="AH9" s="302"/>
      <c r="AI9" s="303"/>
      <c r="AJ9" s="303"/>
      <c r="AK9" s="303"/>
      <c r="AL9" s="303"/>
      <c r="AM9" s="304"/>
      <c r="AN9" s="84"/>
      <c r="AO9" s="247"/>
      <c r="AP9" s="248"/>
      <c r="AQ9" s="248"/>
      <c r="AR9" s="248"/>
      <c r="AS9" s="248"/>
      <c r="AT9" s="24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42"/>
      <c r="C10" s="242"/>
      <c r="D10" s="243"/>
      <c r="E10" s="283"/>
      <c r="F10" s="284"/>
      <c r="G10" s="284"/>
      <c r="H10" s="284"/>
      <c r="I10" s="285"/>
      <c r="J10" s="294" t="str">
        <f ca="1">IF(AND('CONTROL INTERNO'!$H$46="Muy Alta",'CONTROL INTERNO'!$L$46="Leve"),CONCATENATE("R",'CONTROL INTERNO'!$A$46),"")</f>
        <v/>
      </c>
      <c r="K10" s="291"/>
      <c r="L10" s="289" t="str">
        <f ca="1">IF(AND('CONTROL INTERNO'!$H$52="Muy Alta",'CONTROL INTERNO'!$L$52="Leve"),CONCATENATE("R",'CONTROL INTERNO'!$A$52),"")</f>
        <v/>
      </c>
      <c r="M10" s="289"/>
      <c r="N10" s="289" t="str">
        <f ca="1">IF(AND('CONTROL INTERNO'!$H$58="Muy Alta",'CONTROL INTERNO'!$L$58="Leve"),CONCATENATE("R",'CONTROL INTERNO'!$A$58),"")</f>
        <v/>
      </c>
      <c r="O10" s="290"/>
      <c r="P10" s="294" t="str">
        <f ca="1">IF(AND('CONTROL INTERNO'!$H$46="Muy Alta",'CONTROL INTERNO'!$L$46="Menor"),CONCATENATE("R",'CONTROL INTERNO'!$A$46),"")</f>
        <v/>
      </c>
      <c r="Q10" s="291"/>
      <c r="R10" s="289" t="str">
        <f ca="1">IF(AND('CONTROL INTERNO'!$H$52="Muy Alta",'CONTROL INTERNO'!$L$52="Menor"),CONCATENATE("R",'CONTROL INTERNO'!$A$52),"")</f>
        <v/>
      </c>
      <c r="S10" s="289"/>
      <c r="T10" s="289" t="str">
        <f ca="1">IF(AND('CONTROL INTERNO'!$H$58="Muy Alta",'CONTROL INTERNO'!$L$58="Menor"),CONCATENATE("R",'CONTROL INTERNO'!$A$58),"")</f>
        <v/>
      </c>
      <c r="U10" s="290"/>
      <c r="V10" s="294" t="str">
        <f ca="1">IF(AND('CONTROL INTERNO'!$H$46="Muy Alta",'CONTROL INTERNO'!$L$46="Moderado"),CONCATENATE("R",'CONTROL INTERNO'!$A$46),"")</f>
        <v/>
      </c>
      <c r="W10" s="291"/>
      <c r="X10" s="289" t="str">
        <f ca="1">IF(AND('CONTROL INTERNO'!$H$52="Muy Alta",'CONTROL INTERNO'!$L$52="Moderado"),CONCATENATE("R",'CONTROL INTERNO'!$A$52),"")</f>
        <v/>
      </c>
      <c r="Y10" s="289"/>
      <c r="Z10" s="289" t="str">
        <f ca="1">IF(AND('CONTROL INTERNO'!$H$58="Muy Alta",'CONTROL INTERNO'!$L$58="Moderado"),CONCATENATE("R",'CONTROL INTERNO'!$A$58),"")</f>
        <v/>
      </c>
      <c r="AA10" s="290"/>
      <c r="AB10" s="294" t="str">
        <f ca="1">IF(AND('CONTROL INTERNO'!$H$46="Muy Alta",'CONTROL INTERNO'!$L$46="Mayor"),CONCATENATE("R",'CONTROL INTERNO'!$A$46),"")</f>
        <v/>
      </c>
      <c r="AC10" s="291"/>
      <c r="AD10" s="289" t="str">
        <f ca="1">IF(AND('CONTROL INTERNO'!$H$52="Muy Alta",'CONTROL INTERNO'!$L$52="Mayor"),CONCATENATE("R",'CONTROL INTERNO'!$A$52),"")</f>
        <v/>
      </c>
      <c r="AE10" s="289"/>
      <c r="AF10" s="289" t="str">
        <f ca="1">IF(AND('CONTROL INTERNO'!$H$58="Muy Alta",'CONTROL INTERNO'!$L$58="Mayor"),CONCATENATE("R",'CONTROL INTERNO'!$A$58),"")</f>
        <v/>
      </c>
      <c r="AG10" s="290"/>
      <c r="AH10" s="302" t="str">
        <f ca="1">IF(AND('CONTROL INTERNO'!$H$46="Muy Alta",'CONTROL INTERNO'!$L$46="Catastrófico"),CONCATENATE("R",'CONTROL INTERNO'!$A$46),"")</f>
        <v/>
      </c>
      <c r="AI10" s="303"/>
      <c r="AJ10" s="303" t="str">
        <f ca="1">IF(AND('CONTROL INTERNO'!$H$52="Muy Alta",'CONTROL INTERNO'!$L$52="Catastrófico"),CONCATENATE("R",'CONTROL INTERNO'!$A$52),"")</f>
        <v/>
      </c>
      <c r="AK10" s="303"/>
      <c r="AL10" s="303" t="str">
        <f ca="1">IF(AND('CONTROL INTERNO'!$H$58="Muy Alta",'CONTROL INTERNO'!$L$58="Catastrófico"),CONCATENATE("R",'CONTROL INTERNO'!$A$58),"")</f>
        <v/>
      </c>
      <c r="AM10" s="304"/>
      <c r="AN10" s="84"/>
      <c r="AO10" s="247"/>
      <c r="AP10" s="248"/>
      <c r="AQ10" s="248"/>
      <c r="AR10" s="248"/>
      <c r="AS10" s="248"/>
      <c r="AT10" s="24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42"/>
      <c r="C11" s="242"/>
      <c r="D11" s="243"/>
      <c r="E11" s="283"/>
      <c r="F11" s="284"/>
      <c r="G11" s="284"/>
      <c r="H11" s="284"/>
      <c r="I11" s="285"/>
      <c r="J11" s="294"/>
      <c r="K11" s="291"/>
      <c r="L11" s="289"/>
      <c r="M11" s="289"/>
      <c r="N11" s="289"/>
      <c r="O11" s="290"/>
      <c r="P11" s="294"/>
      <c r="Q11" s="291"/>
      <c r="R11" s="289"/>
      <c r="S11" s="289"/>
      <c r="T11" s="289"/>
      <c r="U11" s="290"/>
      <c r="V11" s="294"/>
      <c r="W11" s="291"/>
      <c r="X11" s="289"/>
      <c r="Y11" s="289"/>
      <c r="Z11" s="289"/>
      <c r="AA11" s="290"/>
      <c r="AB11" s="294"/>
      <c r="AC11" s="291"/>
      <c r="AD11" s="289"/>
      <c r="AE11" s="289"/>
      <c r="AF11" s="289"/>
      <c r="AG11" s="290"/>
      <c r="AH11" s="302"/>
      <c r="AI11" s="303"/>
      <c r="AJ11" s="303"/>
      <c r="AK11" s="303"/>
      <c r="AL11" s="303"/>
      <c r="AM11" s="304"/>
      <c r="AN11" s="84"/>
      <c r="AO11" s="247"/>
      <c r="AP11" s="248"/>
      <c r="AQ11" s="248"/>
      <c r="AR11" s="248"/>
      <c r="AS11" s="248"/>
      <c r="AT11" s="24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42"/>
      <c r="C12" s="242"/>
      <c r="D12" s="243"/>
      <c r="E12" s="283"/>
      <c r="F12" s="284"/>
      <c r="G12" s="284"/>
      <c r="H12" s="284"/>
      <c r="I12" s="285"/>
      <c r="J12" s="294" t="str">
        <f ca="1">IF(AND('CONTROL INTERNO'!$H$64="Muy Alta",'CONTROL INTERNO'!$L$64="Leve"),CONCATENATE("R",'CONTROL INTERNO'!$A$64),"")</f>
        <v/>
      </c>
      <c r="K12" s="291"/>
      <c r="L12" s="289" t="str">
        <f>IF(AND('CONTROL INTERNO'!$H$70="Muy Alta",'CONTROL INTERNO'!$L$70="Leve"),CONCATENATE("R",'CONTROL INTERNO'!$A$70),"")</f>
        <v/>
      </c>
      <c r="M12" s="289"/>
      <c r="N12" s="289" t="str">
        <f>IF(AND('CONTROL INTERNO'!$H$76="Muy Alta",'CONTROL INTERNO'!$L$76="Leve"),CONCATENATE("R",'CONTROL INTERNO'!$A$76),"")</f>
        <v/>
      </c>
      <c r="O12" s="290"/>
      <c r="P12" s="294" t="str">
        <f ca="1">IF(AND('CONTROL INTERNO'!$H$64="Muy Alta",'CONTROL INTERNO'!$L$64="Menor"),CONCATENATE("R",'CONTROL INTERNO'!$A$64),"")</f>
        <v/>
      </c>
      <c r="Q12" s="291"/>
      <c r="R12" s="289" t="str">
        <f>IF(AND('CONTROL INTERNO'!$H$70="Muy Alta",'CONTROL INTERNO'!$L$70="Menor"),CONCATENATE("R",'CONTROL INTERNO'!$A$70),"")</f>
        <v/>
      </c>
      <c r="S12" s="289"/>
      <c r="T12" s="289" t="str">
        <f>IF(AND('CONTROL INTERNO'!$H$76="Muy Alta",'CONTROL INTERNO'!$L$76="Menor"),CONCATENATE("R",'CONTROL INTERNO'!$A$76),"")</f>
        <v/>
      </c>
      <c r="U12" s="290"/>
      <c r="V12" s="294" t="str">
        <f ca="1">IF(AND('CONTROL INTERNO'!$H$64="Muy Alta",'CONTROL INTERNO'!$L$64="Moderado"),CONCATENATE("R",'CONTROL INTERNO'!$A$64),"")</f>
        <v/>
      </c>
      <c r="W12" s="291"/>
      <c r="X12" s="289" t="str">
        <f>IF(AND('CONTROL INTERNO'!$H$70="Muy Alta",'CONTROL INTERNO'!$L$70="Moderado"),CONCATENATE("R",'CONTROL INTERNO'!$A$70),"")</f>
        <v/>
      </c>
      <c r="Y12" s="289"/>
      <c r="Z12" s="289" t="str">
        <f>IF(AND('CONTROL INTERNO'!$H$76="Muy Alta",'CONTROL INTERNO'!$L$76="Moderado"),CONCATENATE("R",'CONTROL INTERNO'!$A$76),"")</f>
        <v/>
      </c>
      <c r="AA12" s="290"/>
      <c r="AB12" s="294" t="str">
        <f ca="1">IF(AND('CONTROL INTERNO'!$H$64="Muy Alta",'CONTROL INTERNO'!$L$64="Mayor"),CONCATENATE("R",'CONTROL INTERNO'!$A$64),"")</f>
        <v/>
      </c>
      <c r="AC12" s="291"/>
      <c r="AD12" s="289" t="str">
        <f>IF(AND('CONTROL INTERNO'!$H$70="Muy Alta",'CONTROL INTERNO'!$L$70="Mayor"),CONCATENATE("R",'CONTROL INTERNO'!$A$70),"")</f>
        <v/>
      </c>
      <c r="AE12" s="289"/>
      <c r="AF12" s="289" t="str">
        <f>IF(AND('CONTROL INTERNO'!$H$76="Muy Alta",'CONTROL INTERNO'!$L$76="Mayor"),CONCATENATE("R",'CONTROL INTERNO'!$A$76),"")</f>
        <v/>
      </c>
      <c r="AG12" s="290"/>
      <c r="AH12" s="302" t="str">
        <f ca="1">IF(AND('CONTROL INTERNO'!$H$64="Muy Alta",'CONTROL INTERNO'!$L$64="Catastrófico"),CONCATENATE("R",'CONTROL INTERNO'!$A$64),"")</f>
        <v/>
      </c>
      <c r="AI12" s="303"/>
      <c r="AJ12" s="303" t="str">
        <f>IF(AND('CONTROL INTERNO'!$H$70="Muy Alta",'CONTROL INTERNO'!$L$70="Catastrófico"),CONCATENATE("R",'CONTROL INTERNO'!$A$70),"")</f>
        <v/>
      </c>
      <c r="AK12" s="303"/>
      <c r="AL12" s="303" t="str">
        <f>IF(AND('CONTROL INTERNO'!$H$76="Muy Alta",'CONTROL INTERNO'!$L$76="Catastrófico"),CONCATENATE("R",'CONTROL INTERNO'!$A$76),"")</f>
        <v/>
      </c>
      <c r="AM12" s="304"/>
      <c r="AN12" s="84"/>
      <c r="AO12" s="247"/>
      <c r="AP12" s="248"/>
      <c r="AQ12" s="248"/>
      <c r="AR12" s="248"/>
      <c r="AS12" s="248"/>
      <c r="AT12" s="24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42"/>
      <c r="C13" s="242"/>
      <c r="D13" s="243"/>
      <c r="E13" s="286"/>
      <c r="F13" s="287"/>
      <c r="G13" s="287"/>
      <c r="H13" s="287"/>
      <c r="I13" s="288"/>
      <c r="J13" s="294"/>
      <c r="K13" s="291"/>
      <c r="L13" s="291"/>
      <c r="M13" s="291"/>
      <c r="N13" s="291"/>
      <c r="O13" s="290"/>
      <c r="P13" s="294"/>
      <c r="Q13" s="291"/>
      <c r="R13" s="291"/>
      <c r="S13" s="291"/>
      <c r="T13" s="291"/>
      <c r="U13" s="290"/>
      <c r="V13" s="294"/>
      <c r="W13" s="291"/>
      <c r="X13" s="291"/>
      <c r="Y13" s="291"/>
      <c r="Z13" s="291"/>
      <c r="AA13" s="290"/>
      <c r="AB13" s="294"/>
      <c r="AC13" s="291"/>
      <c r="AD13" s="291"/>
      <c r="AE13" s="291"/>
      <c r="AF13" s="291"/>
      <c r="AG13" s="290"/>
      <c r="AH13" s="305"/>
      <c r="AI13" s="306"/>
      <c r="AJ13" s="306"/>
      <c r="AK13" s="306"/>
      <c r="AL13" s="306"/>
      <c r="AM13" s="307"/>
      <c r="AN13" s="84"/>
      <c r="AO13" s="250"/>
      <c r="AP13" s="251"/>
      <c r="AQ13" s="251"/>
      <c r="AR13" s="251"/>
      <c r="AS13" s="251"/>
      <c r="AT13" s="25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42"/>
      <c r="C14" s="242"/>
      <c r="D14" s="243"/>
      <c r="E14" s="280" t="s">
        <v>115</v>
      </c>
      <c r="F14" s="281"/>
      <c r="G14" s="281"/>
      <c r="H14" s="281"/>
      <c r="I14" s="281"/>
      <c r="J14" s="317" t="str">
        <f ca="1">IF(AND('CONTROL INTERNO'!$H$10="Alta",'CONTROL INTERNO'!$L$10="Leve"),CONCATENATE("R",'CONTROL INTERNO'!$A$10),"")</f>
        <v/>
      </c>
      <c r="K14" s="318"/>
      <c r="L14" s="318" t="str">
        <f ca="1">IF(AND('CONTROL INTERNO'!$H$16="Alta",'CONTROL INTERNO'!$L$16="Leve"),CONCATENATE("R",'CONTROL INTERNO'!$A$16),"")</f>
        <v/>
      </c>
      <c r="M14" s="318"/>
      <c r="N14" s="318" t="str">
        <f ca="1">IF(AND('CONTROL INTERNO'!$H$22="Alta",'CONTROL INTERNO'!$L$22="Leve"),CONCATENATE("R",'CONTROL INTERNO'!$A$22),"")</f>
        <v/>
      </c>
      <c r="O14" s="319"/>
      <c r="P14" s="317" t="str">
        <f ca="1">IF(AND('CONTROL INTERNO'!$H$10="Alta",'CONTROL INTERNO'!$L$10="Menor"),CONCATENATE("R",'CONTROL INTERNO'!$A$10),"")</f>
        <v/>
      </c>
      <c r="Q14" s="318"/>
      <c r="R14" s="318" t="str">
        <f ca="1">IF(AND('CONTROL INTERNO'!$H$16="Alta",'CONTROL INTERNO'!$L$16="Menor"),CONCATENATE("R",'CONTROL INTERNO'!$A$16),"")</f>
        <v/>
      </c>
      <c r="S14" s="318"/>
      <c r="T14" s="318" t="str">
        <f ca="1">IF(AND('CONTROL INTERNO'!$H$22="Alta",'CONTROL INTERNO'!$L$22="Menor"),CONCATENATE("R",'CONTROL INTERNO'!$A$22),"")</f>
        <v/>
      </c>
      <c r="U14" s="319"/>
      <c r="V14" s="292" t="str">
        <f ca="1">IF(AND('CONTROL INTERNO'!$H$10="Alta",'CONTROL INTERNO'!$L$10="Moderado"),CONCATENATE("R",'CONTROL INTERNO'!$A$10),"")</f>
        <v/>
      </c>
      <c r="W14" s="293"/>
      <c r="X14" s="293" t="str">
        <f ca="1">IF(AND('CONTROL INTERNO'!$H$16="Alta",'CONTROL INTERNO'!$L$16="Moderado"),CONCATENATE("R",'CONTROL INTERNO'!$A$16),"")</f>
        <v/>
      </c>
      <c r="Y14" s="293"/>
      <c r="Z14" s="293" t="str">
        <f ca="1">IF(AND('CONTROL INTERNO'!$H$22="Alta",'CONTROL INTERNO'!$L$22="Moderado"),CONCATENATE("R",'CONTROL INTERNO'!$A$22),"")</f>
        <v/>
      </c>
      <c r="AA14" s="295"/>
      <c r="AB14" s="292" t="str">
        <f ca="1">IF(AND('CONTROL INTERNO'!$H$10="Alta",'CONTROL INTERNO'!$L$10="Mayor"),CONCATENATE("R",'CONTROL INTERNO'!$A$10),"")</f>
        <v/>
      </c>
      <c r="AC14" s="293"/>
      <c r="AD14" s="293" t="str">
        <f ca="1">IF(AND('CONTROL INTERNO'!$H$16="Alta",'CONTROL INTERNO'!$L$16="Mayor"),CONCATENATE("R",'CONTROL INTERNO'!$A$16),"")</f>
        <v/>
      </c>
      <c r="AE14" s="293"/>
      <c r="AF14" s="293" t="str">
        <f ca="1">IF(AND('CONTROL INTERNO'!$H$22="Alta",'CONTROL INTERNO'!$L$22="Mayor"),CONCATENATE("R",'CONTROL INTERNO'!$A$22),"")</f>
        <v/>
      </c>
      <c r="AG14" s="295"/>
      <c r="AH14" s="308" t="str">
        <f ca="1">IF(AND('CONTROL INTERNO'!$H$10="Alta",'CONTROL INTERNO'!$L$10="Catastrófico"),CONCATENATE("R",'CONTROL INTERNO'!$A$10),"")</f>
        <v/>
      </c>
      <c r="AI14" s="309"/>
      <c r="AJ14" s="309" t="str">
        <f ca="1">IF(AND('CONTROL INTERNO'!$H$16="Alta",'CONTROL INTERNO'!$L$16="Catastrófico"),CONCATENATE("R",'CONTROL INTERNO'!$A$16),"")</f>
        <v/>
      </c>
      <c r="AK14" s="309"/>
      <c r="AL14" s="309" t="str">
        <f ca="1">IF(AND('CONTROL INTERNO'!$H$22="Alta",'CONTROL INTERNO'!$L$22="Catastrófico"),CONCATENATE("R",'CONTROL INTERNO'!$A$22),"")</f>
        <v/>
      </c>
      <c r="AM14" s="310"/>
      <c r="AN14" s="84"/>
      <c r="AO14" s="253" t="s">
        <v>80</v>
      </c>
      <c r="AP14" s="254"/>
      <c r="AQ14" s="254"/>
      <c r="AR14" s="254"/>
      <c r="AS14" s="254"/>
      <c r="AT14" s="25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42"/>
      <c r="C15" s="242"/>
      <c r="D15" s="243"/>
      <c r="E15" s="283"/>
      <c r="F15" s="284"/>
      <c r="G15" s="284"/>
      <c r="H15" s="284"/>
      <c r="I15" s="297"/>
      <c r="J15" s="311"/>
      <c r="K15" s="312"/>
      <c r="L15" s="312"/>
      <c r="M15" s="312"/>
      <c r="N15" s="312"/>
      <c r="O15" s="313"/>
      <c r="P15" s="311"/>
      <c r="Q15" s="312"/>
      <c r="R15" s="312"/>
      <c r="S15" s="312"/>
      <c r="T15" s="312"/>
      <c r="U15" s="313"/>
      <c r="V15" s="294"/>
      <c r="W15" s="291"/>
      <c r="X15" s="291"/>
      <c r="Y15" s="291"/>
      <c r="Z15" s="291"/>
      <c r="AA15" s="290"/>
      <c r="AB15" s="294"/>
      <c r="AC15" s="291"/>
      <c r="AD15" s="291"/>
      <c r="AE15" s="291"/>
      <c r="AF15" s="291"/>
      <c r="AG15" s="290"/>
      <c r="AH15" s="302"/>
      <c r="AI15" s="303"/>
      <c r="AJ15" s="303"/>
      <c r="AK15" s="303"/>
      <c r="AL15" s="303"/>
      <c r="AM15" s="304"/>
      <c r="AN15" s="84"/>
      <c r="AO15" s="256"/>
      <c r="AP15" s="257"/>
      <c r="AQ15" s="257"/>
      <c r="AR15" s="257"/>
      <c r="AS15" s="257"/>
      <c r="AT15" s="25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42"/>
      <c r="C16" s="242"/>
      <c r="D16" s="243"/>
      <c r="E16" s="283"/>
      <c r="F16" s="284"/>
      <c r="G16" s="284"/>
      <c r="H16" s="284"/>
      <c r="I16" s="297"/>
      <c r="J16" s="311" t="str">
        <f ca="1">IF(AND('CONTROL INTERNO'!$H$28="Alta",'CONTROL INTERNO'!$L$28="Leve"),CONCATENATE("R",'CONTROL INTERNO'!$A$28),"")</f>
        <v/>
      </c>
      <c r="K16" s="312"/>
      <c r="L16" s="312" t="str">
        <f ca="1">IF(AND('CONTROL INTERNO'!$H$34="Alta",'CONTROL INTERNO'!$L$34="Leve"),CONCATENATE("R",'CONTROL INTERNO'!$A$34),"")</f>
        <v/>
      </c>
      <c r="M16" s="312"/>
      <c r="N16" s="312" t="str">
        <f ca="1">IF(AND('CONTROL INTERNO'!$H$40="Alta",'CONTROL INTERNO'!$L$40="Leve"),CONCATENATE("R",'CONTROL INTERNO'!$A$40),"")</f>
        <v/>
      </c>
      <c r="O16" s="313"/>
      <c r="P16" s="311" t="str">
        <f ca="1">IF(AND('CONTROL INTERNO'!$H$28="Alta",'CONTROL INTERNO'!$L$28="Menor"),CONCATENATE("R",'CONTROL INTERNO'!$A$28),"")</f>
        <v/>
      </c>
      <c r="Q16" s="312"/>
      <c r="R16" s="312" t="str">
        <f ca="1">IF(AND('CONTROL INTERNO'!$H$34="Alta",'CONTROL INTERNO'!$L$34="Menor"),CONCATENATE("R",'CONTROL INTERNO'!$A$34),"")</f>
        <v/>
      </c>
      <c r="S16" s="312"/>
      <c r="T16" s="312" t="str">
        <f ca="1">IF(AND('CONTROL INTERNO'!$H$40="Alta",'CONTROL INTERNO'!$L$40="Menor"),CONCATENATE("R",'CONTROL INTERNO'!$A$40),"")</f>
        <v/>
      </c>
      <c r="U16" s="313"/>
      <c r="V16" s="294" t="str">
        <f ca="1">IF(AND('CONTROL INTERNO'!$H$28="Alta",'CONTROL INTERNO'!$L$28="Moderado"),CONCATENATE("R",'CONTROL INTERNO'!$A$28),"")</f>
        <v/>
      </c>
      <c r="W16" s="291"/>
      <c r="X16" s="289" t="str">
        <f ca="1">IF(AND('CONTROL INTERNO'!$H$34="Alta",'CONTROL INTERNO'!$L$34="Moderado"),CONCATENATE("R",'CONTROL INTERNO'!$A$34),"")</f>
        <v/>
      </c>
      <c r="Y16" s="289"/>
      <c r="Z16" s="289" t="str">
        <f ca="1">IF(AND('CONTROL INTERNO'!$H$40="Alta",'CONTROL INTERNO'!$L$40="Moderado"),CONCATENATE("R",'CONTROL INTERNO'!$A$40),"")</f>
        <v/>
      </c>
      <c r="AA16" s="290"/>
      <c r="AB16" s="294" t="str">
        <f ca="1">IF(AND('CONTROL INTERNO'!$H$28="Alta",'CONTROL INTERNO'!$L$28="Mayor"),CONCATENATE("R",'CONTROL INTERNO'!$A$28),"")</f>
        <v/>
      </c>
      <c r="AC16" s="291"/>
      <c r="AD16" s="289" t="str">
        <f ca="1">IF(AND('CONTROL INTERNO'!$H$34="Alta",'CONTROL INTERNO'!$L$34="Mayor"),CONCATENATE("R",'CONTROL INTERNO'!$A$34),"")</f>
        <v/>
      </c>
      <c r="AE16" s="289"/>
      <c r="AF16" s="289" t="str">
        <f ca="1">IF(AND('CONTROL INTERNO'!$H$40="Alta",'CONTROL INTERNO'!$L$40="Mayor"),CONCATENATE("R",'CONTROL INTERNO'!$A$40),"")</f>
        <v/>
      </c>
      <c r="AG16" s="290"/>
      <c r="AH16" s="302" t="str">
        <f ca="1">IF(AND('CONTROL INTERNO'!$H$28="Alta",'CONTROL INTERNO'!$L$28="Catastrófico"),CONCATENATE("R",'CONTROL INTERNO'!$A$28),"")</f>
        <v/>
      </c>
      <c r="AI16" s="303"/>
      <c r="AJ16" s="303" t="str">
        <f ca="1">IF(AND('CONTROL INTERNO'!$H$34="Alta",'CONTROL INTERNO'!$L$34="Catastrófico"),CONCATENATE("R",'CONTROL INTERNO'!$A$34),"")</f>
        <v/>
      </c>
      <c r="AK16" s="303"/>
      <c r="AL16" s="303" t="str">
        <f ca="1">IF(AND('CONTROL INTERNO'!$H$40="Alta",'CONTROL INTERNO'!$L$40="Catastrófico"),CONCATENATE("R",'CONTROL INTERNO'!$A$40),"")</f>
        <v/>
      </c>
      <c r="AM16" s="304"/>
      <c r="AN16" s="84"/>
      <c r="AO16" s="256"/>
      <c r="AP16" s="257"/>
      <c r="AQ16" s="257"/>
      <c r="AR16" s="257"/>
      <c r="AS16" s="257"/>
      <c r="AT16" s="25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42"/>
      <c r="C17" s="242"/>
      <c r="D17" s="243"/>
      <c r="E17" s="283"/>
      <c r="F17" s="284"/>
      <c r="G17" s="284"/>
      <c r="H17" s="284"/>
      <c r="I17" s="297"/>
      <c r="J17" s="311"/>
      <c r="K17" s="312"/>
      <c r="L17" s="312"/>
      <c r="M17" s="312"/>
      <c r="N17" s="312"/>
      <c r="O17" s="313"/>
      <c r="P17" s="311"/>
      <c r="Q17" s="312"/>
      <c r="R17" s="312"/>
      <c r="S17" s="312"/>
      <c r="T17" s="312"/>
      <c r="U17" s="313"/>
      <c r="V17" s="294"/>
      <c r="W17" s="291"/>
      <c r="X17" s="289"/>
      <c r="Y17" s="289"/>
      <c r="Z17" s="289"/>
      <c r="AA17" s="290"/>
      <c r="AB17" s="294"/>
      <c r="AC17" s="291"/>
      <c r="AD17" s="289"/>
      <c r="AE17" s="289"/>
      <c r="AF17" s="289"/>
      <c r="AG17" s="290"/>
      <c r="AH17" s="302"/>
      <c r="AI17" s="303"/>
      <c r="AJ17" s="303"/>
      <c r="AK17" s="303"/>
      <c r="AL17" s="303"/>
      <c r="AM17" s="304"/>
      <c r="AN17" s="84"/>
      <c r="AO17" s="256"/>
      <c r="AP17" s="257"/>
      <c r="AQ17" s="257"/>
      <c r="AR17" s="257"/>
      <c r="AS17" s="257"/>
      <c r="AT17" s="25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42"/>
      <c r="C18" s="242"/>
      <c r="D18" s="243"/>
      <c r="E18" s="283"/>
      <c r="F18" s="284"/>
      <c r="G18" s="284"/>
      <c r="H18" s="284"/>
      <c r="I18" s="297"/>
      <c r="J18" s="311" t="str">
        <f ca="1">IF(AND('CONTROL INTERNO'!$H$46="Alta",'CONTROL INTERNO'!$L$46="Leve"),CONCATENATE("R",'CONTROL INTERNO'!$A$46),"")</f>
        <v/>
      </c>
      <c r="K18" s="312"/>
      <c r="L18" s="312" t="str">
        <f ca="1">IF(AND('CONTROL INTERNO'!$H$52="Alta",'CONTROL INTERNO'!$L$52="Leve"),CONCATENATE("R",'CONTROL INTERNO'!$A$52),"")</f>
        <v/>
      </c>
      <c r="M18" s="312"/>
      <c r="N18" s="312" t="str">
        <f ca="1">IF(AND('CONTROL INTERNO'!$H$58="Alta",'CONTROL INTERNO'!$L$58="Leve"),CONCATENATE("R",'CONTROL INTERNO'!$A$58),"")</f>
        <v/>
      </c>
      <c r="O18" s="313"/>
      <c r="P18" s="311" t="str">
        <f ca="1">IF(AND('CONTROL INTERNO'!$H$46="Alta",'CONTROL INTERNO'!$L$46="Menor"),CONCATENATE("R",'CONTROL INTERNO'!$A$46),"")</f>
        <v/>
      </c>
      <c r="Q18" s="312"/>
      <c r="R18" s="312" t="str">
        <f ca="1">IF(AND('CONTROL INTERNO'!$H$52="Alta",'CONTROL INTERNO'!$L$52="Menor"),CONCATENATE("R",'CONTROL INTERNO'!$A$52),"")</f>
        <v/>
      </c>
      <c r="S18" s="312"/>
      <c r="T18" s="312" t="str">
        <f ca="1">IF(AND('CONTROL INTERNO'!$H$58="Alta",'CONTROL INTERNO'!$L$58="Menor"),CONCATENATE("R",'CONTROL INTERNO'!$A$58),"")</f>
        <v/>
      </c>
      <c r="U18" s="313"/>
      <c r="V18" s="294" t="str">
        <f ca="1">IF(AND('CONTROL INTERNO'!$H$46="Alta",'CONTROL INTERNO'!$L$46="Moderado"),CONCATENATE("R",'CONTROL INTERNO'!$A$46),"")</f>
        <v/>
      </c>
      <c r="W18" s="291"/>
      <c r="X18" s="289" t="str">
        <f ca="1">IF(AND('CONTROL INTERNO'!$H$52="Alta",'CONTROL INTERNO'!$L$52="Moderado"),CONCATENATE("R",'CONTROL INTERNO'!$A$52),"")</f>
        <v/>
      </c>
      <c r="Y18" s="289"/>
      <c r="Z18" s="289" t="str">
        <f ca="1">IF(AND('CONTROL INTERNO'!$H$58="Alta",'CONTROL INTERNO'!$L$58="Moderado"),CONCATENATE("R",'CONTROL INTERNO'!$A$58),"")</f>
        <v/>
      </c>
      <c r="AA18" s="290"/>
      <c r="AB18" s="294" t="str">
        <f ca="1">IF(AND('CONTROL INTERNO'!$H$46="Alta",'CONTROL INTERNO'!$L$46="Mayor"),CONCATENATE("R",'CONTROL INTERNO'!$A$46),"")</f>
        <v/>
      </c>
      <c r="AC18" s="291"/>
      <c r="AD18" s="289" t="str">
        <f ca="1">IF(AND('CONTROL INTERNO'!$H$52="Alta",'CONTROL INTERNO'!$L$52="Mayor"),CONCATENATE("R",'CONTROL INTERNO'!$A$52),"")</f>
        <v/>
      </c>
      <c r="AE18" s="289"/>
      <c r="AF18" s="289" t="str">
        <f ca="1">IF(AND('CONTROL INTERNO'!$H$58="Alta",'CONTROL INTERNO'!$L$58="Mayor"),CONCATENATE("R",'CONTROL INTERNO'!$A$58),"")</f>
        <v/>
      </c>
      <c r="AG18" s="290"/>
      <c r="AH18" s="302" t="str">
        <f ca="1">IF(AND('CONTROL INTERNO'!$H$46="Alta",'CONTROL INTERNO'!$L$46="Catastrófico"),CONCATENATE("R",'CONTROL INTERNO'!$A$46),"")</f>
        <v/>
      </c>
      <c r="AI18" s="303"/>
      <c r="AJ18" s="303" t="str">
        <f ca="1">IF(AND('CONTROL INTERNO'!$H$52="Alta",'CONTROL INTERNO'!$L$52="Catastrófico"),CONCATENATE("R",'CONTROL INTERNO'!$A$52),"")</f>
        <v/>
      </c>
      <c r="AK18" s="303"/>
      <c r="AL18" s="303" t="str">
        <f ca="1">IF(AND('CONTROL INTERNO'!$H$58="Alta",'CONTROL INTERNO'!$L$58="Catastrófico"),CONCATENATE("R",'CONTROL INTERNO'!$A$58),"")</f>
        <v/>
      </c>
      <c r="AM18" s="304"/>
      <c r="AN18" s="84"/>
      <c r="AO18" s="256"/>
      <c r="AP18" s="257"/>
      <c r="AQ18" s="257"/>
      <c r="AR18" s="257"/>
      <c r="AS18" s="257"/>
      <c r="AT18" s="25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42"/>
      <c r="C19" s="242"/>
      <c r="D19" s="243"/>
      <c r="E19" s="283"/>
      <c r="F19" s="284"/>
      <c r="G19" s="284"/>
      <c r="H19" s="284"/>
      <c r="I19" s="297"/>
      <c r="J19" s="311"/>
      <c r="K19" s="312"/>
      <c r="L19" s="312"/>
      <c r="M19" s="312"/>
      <c r="N19" s="312"/>
      <c r="O19" s="313"/>
      <c r="P19" s="311"/>
      <c r="Q19" s="312"/>
      <c r="R19" s="312"/>
      <c r="S19" s="312"/>
      <c r="T19" s="312"/>
      <c r="U19" s="313"/>
      <c r="V19" s="294"/>
      <c r="W19" s="291"/>
      <c r="X19" s="289"/>
      <c r="Y19" s="289"/>
      <c r="Z19" s="289"/>
      <c r="AA19" s="290"/>
      <c r="AB19" s="294"/>
      <c r="AC19" s="291"/>
      <c r="AD19" s="289"/>
      <c r="AE19" s="289"/>
      <c r="AF19" s="289"/>
      <c r="AG19" s="290"/>
      <c r="AH19" s="302"/>
      <c r="AI19" s="303"/>
      <c r="AJ19" s="303"/>
      <c r="AK19" s="303"/>
      <c r="AL19" s="303"/>
      <c r="AM19" s="304"/>
      <c r="AN19" s="84"/>
      <c r="AO19" s="256"/>
      <c r="AP19" s="257"/>
      <c r="AQ19" s="257"/>
      <c r="AR19" s="257"/>
      <c r="AS19" s="257"/>
      <c r="AT19" s="25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42"/>
      <c r="C20" s="242"/>
      <c r="D20" s="243"/>
      <c r="E20" s="283"/>
      <c r="F20" s="284"/>
      <c r="G20" s="284"/>
      <c r="H20" s="284"/>
      <c r="I20" s="297"/>
      <c r="J20" s="311" t="str">
        <f ca="1">IF(AND('CONTROL INTERNO'!$H$64="Alta",'CONTROL INTERNO'!$L$64="Leve"),CONCATENATE("R",'CONTROL INTERNO'!$A$64),"")</f>
        <v/>
      </c>
      <c r="K20" s="312"/>
      <c r="L20" s="312" t="str">
        <f>IF(AND('CONTROL INTERNO'!$H$70="Alta",'CONTROL INTERNO'!$L$70="Leve"),CONCATENATE("R",'CONTROL INTERNO'!$A$70),"")</f>
        <v/>
      </c>
      <c r="M20" s="312"/>
      <c r="N20" s="312" t="str">
        <f>IF(AND('CONTROL INTERNO'!$H$76="Alta",'CONTROL INTERNO'!$L$76="Leve"),CONCATENATE("R",'CONTROL INTERNO'!$A$76),"")</f>
        <v/>
      </c>
      <c r="O20" s="313"/>
      <c r="P20" s="311" t="str">
        <f ca="1">IF(AND('CONTROL INTERNO'!$H$64="Alta",'CONTROL INTERNO'!$L$64="Menor"),CONCATENATE("R",'CONTROL INTERNO'!$A$64),"")</f>
        <v/>
      </c>
      <c r="Q20" s="312"/>
      <c r="R20" s="312" t="str">
        <f>IF(AND('CONTROL INTERNO'!$H$70="Alta",'CONTROL INTERNO'!$L$70="Menor"),CONCATENATE("R",'CONTROL INTERNO'!$A$70),"")</f>
        <v/>
      </c>
      <c r="S20" s="312"/>
      <c r="T20" s="312" t="str">
        <f>IF(AND('CONTROL INTERNO'!$H$76="Alta",'CONTROL INTERNO'!$L$76="Menor"),CONCATENATE("R",'CONTROL INTERNO'!$A$76),"")</f>
        <v/>
      </c>
      <c r="U20" s="313"/>
      <c r="V20" s="294" t="str">
        <f ca="1">IF(AND('CONTROL INTERNO'!$H$64="Alta",'CONTROL INTERNO'!$L$64="Moderado"),CONCATENATE("R",'CONTROL INTERNO'!$A$64),"")</f>
        <v/>
      </c>
      <c r="W20" s="291"/>
      <c r="X20" s="289" t="str">
        <f>IF(AND('CONTROL INTERNO'!$H$70="Alta",'CONTROL INTERNO'!$L$70="Moderado"),CONCATENATE("R",'CONTROL INTERNO'!$A$70),"")</f>
        <v/>
      </c>
      <c r="Y20" s="289"/>
      <c r="Z20" s="289" t="str">
        <f>IF(AND('CONTROL INTERNO'!$H$76="Alta",'CONTROL INTERNO'!$L$76="Moderado"),CONCATENATE("R",'CONTROL INTERNO'!$A$76),"")</f>
        <v/>
      </c>
      <c r="AA20" s="290"/>
      <c r="AB20" s="294" t="str">
        <f ca="1">IF(AND('CONTROL INTERNO'!$H$64="Alta",'CONTROL INTERNO'!$L$64="Mayor"),CONCATENATE("R",'CONTROL INTERNO'!$A$64),"")</f>
        <v/>
      </c>
      <c r="AC20" s="291"/>
      <c r="AD20" s="289" t="str">
        <f>IF(AND('CONTROL INTERNO'!$H$70="Alta",'CONTROL INTERNO'!$L$70="Mayor"),CONCATENATE("R",'CONTROL INTERNO'!$A$70),"")</f>
        <v/>
      </c>
      <c r="AE20" s="289"/>
      <c r="AF20" s="289" t="str">
        <f>IF(AND('CONTROL INTERNO'!$H$76="Alta",'CONTROL INTERNO'!$L$76="Mayor"),CONCATENATE("R",'CONTROL INTERNO'!$A$76),"")</f>
        <v/>
      </c>
      <c r="AG20" s="290"/>
      <c r="AH20" s="302" t="str">
        <f ca="1">IF(AND('CONTROL INTERNO'!$H$64="Alta",'CONTROL INTERNO'!$L$64="Catastrófico"),CONCATENATE("R",'CONTROL INTERNO'!$A$64),"")</f>
        <v/>
      </c>
      <c r="AI20" s="303"/>
      <c r="AJ20" s="303" t="str">
        <f>IF(AND('CONTROL INTERNO'!$H$70="Alta",'CONTROL INTERNO'!$L$70="Catastrófico"),CONCATENATE("R",'CONTROL INTERNO'!$A$70),"")</f>
        <v/>
      </c>
      <c r="AK20" s="303"/>
      <c r="AL20" s="303" t="str">
        <f>IF(AND('CONTROL INTERNO'!$H$76="Alta",'CONTROL INTERNO'!$L$76="Catastrófico"),CONCATENATE("R",'CONTROL INTERNO'!$A$76),"")</f>
        <v/>
      </c>
      <c r="AM20" s="304"/>
      <c r="AN20" s="84"/>
      <c r="AO20" s="256"/>
      <c r="AP20" s="257"/>
      <c r="AQ20" s="257"/>
      <c r="AR20" s="257"/>
      <c r="AS20" s="257"/>
      <c r="AT20" s="25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42"/>
      <c r="C21" s="242"/>
      <c r="D21" s="243"/>
      <c r="E21" s="286"/>
      <c r="F21" s="287"/>
      <c r="G21" s="287"/>
      <c r="H21" s="287"/>
      <c r="I21" s="287"/>
      <c r="J21" s="314"/>
      <c r="K21" s="315"/>
      <c r="L21" s="315"/>
      <c r="M21" s="315"/>
      <c r="N21" s="315"/>
      <c r="O21" s="316"/>
      <c r="P21" s="314"/>
      <c r="Q21" s="315"/>
      <c r="R21" s="315"/>
      <c r="S21" s="315"/>
      <c r="T21" s="315"/>
      <c r="U21" s="316"/>
      <c r="V21" s="299"/>
      <c r="W21" s="300"/>
      <c r="X21" s="300"/>
      <c r="Y21" s="300"/>
      <c r="Z21" s="300"/>
      <c r="AA21" s="301"/>
      <c r="AB21" s="299"/>
      <c r="AC21" s="300"/>
      <c r="AD21" s="300"/>
      <c r="AE21" s="300"/>
      <c r="AF21" s="300"/>
      <c r="AG21" s="301"/>
      <c r="AH21" s="305"/>
      <c r="AI21" s="306"/>
      <c r="AJ21" s="306"/>
      <c r="AK21" s="306"/>
      <c r="AL21" s="306"/>
      <c r="AM21" s="307"/>
      <c r="AN21" s="84"/>
      <c r="AO21" s="259"/>
      <c r="AP21" s="260"/>
      <c r="AQ21" s="260"/>
      <c r="AR21" s="260"/>
      <c r="AS21" s="260"/>
      <c r="AT21" s="26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42"/>
      <c r="C22" s="242"/>
      <c r="D22" s="243"/>
      <c r="E22" s="280" t="s">
        <v>117</v>
      </c>
      <c r="F22" s="281"/>
      <c r="G22" s="281"/>
      <c r="H22" s="281"/>
      <c r="I22" s="282"/>
      <c r="J22" s="317" t="str">
        <f ca="1">IF(AND('CONTROL INTERNO'!$H$10="Media",'CONTROL INTERNO'!$L$10="Leve"),CONCATENATE("R",'CONTROL INTERNO'!$A$10),"")</f>
        <v/>
      </c>
      <c r="K22" s="318"/>
      <c r="L22" s="318" t="str">
        <f ca="1">IF(AND('CONTROL INTERNO'!$H$16="Media",'CONTROL INTERNO'!$L$16="Leve"),CONCATENATE("R",'CONTROL INTERNO'!$A$16),"")</f>
        <v/>
      </c>
      <c r="M22" s="318"/>
      <c r="N22" s="318" t="str">
        <f ca="1">IF(AND('CONTROL INTERNO'!$H$22="Media",'CONTROL INTERNO'!$L$22="Leve"),CONCATENATE("R",'CONTROL INTERNO'!$A$22),"")</f>
        <v/>
      </c>
      <c r="O22" s="319"/>
      <c r="P22" s="317" t="str">
        <f ca="1">IF(AND('CONTROL INTERNO'!$H$10="Media",'CONTROL INTERNO'!$L$10="Menor"),CONCATENATE("R",'CONTROL INTERNO'!$A$10),"")</f>
        <v/>
      </c>
      <c r="Q22" s="318"/>
      <c r="R22" s="318" t="str">
        <f ca="1">IF(AND('CONTROL INTERNO'!$H$16="Media",'CONTROL INTERNO'!$L$16="Menor"),CONCATENATE("R",'CONTROL INTERNO'!$A$16),"")</f>
        <v/>
      </c>
      <c r="S22" s="318"/>
      <c r="T22" s="318" t="str">
        <f ca="1">IF(AND('CONTROL INTERNO'!$H$22="Media",'CONTROL INTERNO'!$L$22="Menor"),CONCATENATE("R",'CONTROL INTERNO'!$A$22),"")</f>
        <v/>
      </c>
      <c r="U22" s="319"/>
      <c r="V22" s="317" t="str">
        <f ca="1">IF(AND('CONTROL INTERNO'!$H$10="Media",'CONTROL INTERNO'!$L$10="Moderado"),CONCATENATE("R",'CONTROL INTERNO'!$A$10),"")</f>
        <v>R1</v>
      </c>
      <c r="W22" s="318"/>
      <c r="X22" s="318" t="str">
        <f ca="1">IF(AND('CONTROL INTERNO'!$H$16="Media",'CONTROL INTERNO'!$L$16="Moderado"),CONCATENATE("R",'CONTROL INTERNO'!$A$16),"")</f>
        <v/>
      </c>
      <c r="Y22" s="318"/>
      <c r="Z22" s="318" t="str">
        <f ca="1">IF(AND('CONTROL INTERNO'!$H$22="Media",'CONTROL INTERNO'!$L$22="Moderado"),CONCATENATE("R",'CONTROL INTERNO'!$A$22),"")</f>
        <v/>
      </c>
      <c r="AA22" s="319"/>
      <c r="AB22" s="292" t="str">
        <f ca="1">IF(AND('CONTROL INTERNO'!$H$10="Media",'CONTROL INTERNO'!$L$10="Mayor"),CONCATENATE("R",'CONTROL INTERNO'!$A$10),"")</f>
        <v/>
      </c>
      <c r="AC22" s="293"/>
      <c r="AD22" s="293" t="str">
        <f ca="1">IF(AND('CONTROL INTERNO'!$H$16="Media",'CONTROL INTERNO'!$L$16="Mayor"),CONCATENATE("R",'CONTROL INTERNO'!$A$16),"")</f>
        <v/>
      </c>
      <c r="AE22" s="293"/>
      <c r="AF22" s="293" t="str">
        <f ca="1">IF(AND('CONTROL INTERNO'!$H$22="Media",'CONTROL INTERNO'!$L$22="Mayor"),CONCATENATE("R",'CONTROL INTERNO'!$A$22),"")</f>
        <v/>
      </c>
      <c r="AG22" s="295"/>
      <c r="AH22" s="308" t="str">
        <f ca="1">IF(AND('CONTROL INTERNO'!$H$10="Media",'CONTROL INTERNO'!$L$10="Catastrófico"),CONCATENATE("R",'CONTROL INTERNO'!$A$10),"")</f>
        <v/>
      </c>
      <c r="AI22" s="309"/>
      <c r="AJ22" s="309" t="str">
        <f ca="1">IF(AND('CONTROL INTERNO'!$H$16="Media",'CONTROL INTERNO'!$L$16="Catastrófico"),CONCATENATE("R",'CONTROL INTERNO'!$A$16),"")</f>
        <v/>
      </c>
      <c r="AK22" s="309"/>
      <c r="AL22" s="309" t="str">
        <f ca="1">IF(AND('CONTROL INTERNO'!$H$22="Media",'CONTROL INTERNO'!$L$22="Catastrófico"),CONCATENATE("R",'CONTROL INTERNO'!$A$22),"")</f>
        <v/>
      </c>
      <c r="AM22" s="310"/>
      <c r="AN22" s="84"/>
      <c r="AO22" s="262" t="s">
        <v>81</v>
      </c>
      <c r="AP22" s="263"/>
      <c r="AQ22" s="263"/>
      <c r="AR22" s="263"/>
      <c r="AS22" s="263"/>
      <c r="AT22" s="26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42"/>
      <c r="C23" s="242"/>
      <c r="D23" s="243"/>
      <c r="E23" s="283"/>
      <c r="F23" s="284"/>
      <c r="G23" s="284"/>
      <c r="H23" s="284"/>
      <c r="I23" s="285"/>
      <c r="J23" s="311"/>
      <c r="K23" s="312"/>
      <c r="L23" s="312"/>
      <c r="M23" s="312"/>
      <c r="N23" s="312"/>
      <c r="O23" s="313"/>
      <c r="P23" s="311"/>
      <c r="Q23" s="312"/>
      <c r="R23" s="312"/>
      <c r="S23" s="312"/>
      <c r="T23" s="312"/>
      <c r="U23" s="313"/>
      <c r="V23" s="311"/>
      <c r="W23" s="312"/>
      <c r="X23" s="312"/>
      <c r="Y23" s="312"/>
      <c r="Z23" s="312"/>
      <c r="AA23" s="313"/>
      <c r="AB23" s="294"/>
      <c r="AC23" s="291"/>
      <c r="AD23" s="291"/>
      <c r="AE23" s="291"/>
      <c r="AF23" s="291"/>
      <c r="AG23" s="290"/>
      <c r="AH23" s="302"/>
      <c r="AI23" s="303"/>
      <c r="AJ23" s="303"/>
      <c r="AK23" s="303"/>
      <c r="AL23" s="303"/>
      <c r="AM23" s="304"/>
      <c r="AN23" s="84"/>
      <c r="AO23" s="265"/>
      <c r="AP23" s="266"/>
      <c r="AQ23" s="266"/>
      <c r="AR23" s="266"/>
      <c r="AS23" s="266"/>
      <c r="AT23" s="26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42"/>
      <c r="C24" s="242"/>
      <c r="D24" s="243"/>
      <c r="E24" s="283"/>
      <c r="F24" s="284"/>
      <c r="G24" s="284"/>
      <c r="H24" s="284"/>
      <c r="I24" s="285"/>
      <c r="J24" s="311" t="str">
        <f ca="1">IF(AND('CONTROL INTERNO'!$H$28="Media",'CONTROL INTERNO'!$L$28="Leve"),CONCATENATE("R",'CONTROL INTERNO'!$A$28),"")</f>
        <v/>
      </c>
      <c r="K24" s="312"/>
      <c r="L24" s="312" t="str">
        <f ca="1">IF(AND('CONTROL INTERNO'!$H$34="Media",'CONTROL INTERNO'!$L$34="Leve"),CONCATENATE("R",'CONTROL INTERNO'!$A$34),"")</f>
        <v/>
      </c>
      <c r="M24" s="312"/>
      <c r="N24" s="312" t="str">
        <f ca="1">IF(AND('CONTROL INTERNO'!$H$40="Media",'CONTROL INTERNO'!$L$40="Leve"),CONCATENATE("R",'CONTROL INTERNO'!$A$40),"")</f>
        <v/>
      </c>
      <c r="O24" s="313"/>
      <c r="P24" s="311" t="str">
        <f ca="1">IF(AND('CONTROL INTERNO'!$H$28="Media",'CONTROL INTERNO'!$L$28="Menor"),CONCATENATE("R",'CONTROL INTERNO'!$A$28),"")</f>
        <v/>
      </c>
      <c r="Q24" s="312"/>
      <c r="R24" s="312" t="str">
        <f ca="1">IF(AND('CONTROL INTERNO'!$H$34="Media",'CONTROL INTERNO'!$L$34="Menor"),CONCATENATE("R",'CONTROL INTERNO'!$A$34),"")</f>
        <v/>
      </c>
      <c r="S24" s="312"/>
      <c r="T24" s="312" t="str">
        <f ca="1">IF(AND('CONTROL INTERNO'!$H$40="Media",'CONTROL INTERNO'!$L$40="Menor"),CONCATENATE("R",'CONTROL INTERNO'!$A$40),"")</f>
        <v/>
      </c>
      <c r="U24" s="313"/>
      <c r="V24" s="311" t="str">
        <f ca="1">IF(AND('CONTROL INTERNO'!$H$28="Media",'CONTROL INTERNO'!$L$28="Moderado"),CONCATENATE("R",'CONTROL INTERNO'!$A$28),"")</f>
        <v/>
      </c>
      <c r="W24" s="312"/>
      <c r="X24" s="312" t="str">
        <f ca="1">IF(AND('CONTROL INTERNO'!$H$34="Media",'CONTROL INTERNO'!$L$34="Moderado"),CONCATENATE("R",'CONTROL INTERNO'!$A$34),"")</f>
        <v/>
      </c>
      <c r="Y24" s="312"/>
      <c r="Z24" s="312" t="str">
        <f ca="1">IF(AND('CONTROL INTERNO'!$H$40="Media",'CONTROL INTERNO'!$L$40="Moderado"),CONCATENATE("R",'CONTROL INTERNO'!$A$40),"")</f>
        <v/>
      </c>
      <c r="AA24" s="313"/>
      <c r="AB24" s="294" t="str">
        <f ca="1">IF(AND('CONTROL INTERNO'!$H$28="Media",'CONTROL INTERNO'!$L$28="Mayor"),CONCATENATE("R",'CONTROL INTERNO'!$A$28),"")</f>
        <v/>
      </c>
      <c r="AC24" s="291"/>
      <c r="AD24" s="289" t="str">
        <f ca="1">IF(AND('CONTROL INTERNO'!$H$34="Media",'CONTROL INTERNO'!$L$34="Mayor"),CONCATENATE("R",'CONTROL INTERNO'!$A$34),"")</f>
        <v/>
      </c>
      <c r="AE24" s="289"/>
      <c r="AF24" s="289" t="str">
        <f ca="1">IF(AND('CONTROL INTERNO'!$H$40="Media",'CONTROL INTERNO'!$L$40="Mayor"),CONCATENATE("R",'CONTROL INTERNO'!$A$40),"")</f>
        <v/>
      </c>
      <c r="AG24" s="290"/>
      <c r="AH24" s="302" t="str">
        <f ca="1">IF(AND('CONTROL INTERNO'!$H$28="Media",'CONTROL INTERNO'!$L$28="Catastrófico"),CONCATENATE("R",'CONTROL INTERNO'!$A$28),"")</f>
        <v/>
      </c>
      <c r="AI24" s="303"/>
      <c r="AJ24" s="303" t="str">
        <f ca="1">IF(AND('CONTROL INTERNO'!$H$34="Media",'CONTROL INTERNO'!$L$34="Catastrófico"),CONCATENATE("R",'CONTROL INTERNO'!$A$34),"")</f>
        <v/>
      </c>
      <c r="AK24" s="303"/>
      <c r="AL24" s="303" t="str">
        <f ca="1">IF(AND('CONTROL INTERNO'!$H$40="Media",'CONTROL INTERNO'!$L$40="Catastrófico"),CONCATENATE("R",'CONTROL INTERNO'!$A$40),"")</f>
        <v/>
      </c>
      <c r="AM24" s="304"/>
      <c r="AN24" s="84"/>
      <c r="AO24" s="265"/>
      <c r="AP24" s="266"/>
      <c r="AQ24" s="266"/>
      <c r="AR24" s="266"/>
      <c r="AS24" s="266"/>
      <c r="AT24" s="26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42"/>
      <c r="C25" s="242"/>
      <c r="D25" s="243"/>
      <c r="E25" s="283"/>
      <c r="F25" s="284"/>
      <c r="G25" s="284"/>
      <c r="H25" s="284"/>
      <c r="I25" s="285"/>
      <c r="J25" s="311"/>
      <c r="K25" s="312"/>
      <c r="L25" s="312"/>
      <c r="M25" s="312"/>
      <c r="N25" s="312"/>
      <c r="O25" s="313"/>
      <c r="P25" s="311"/>
      <c r="Q25" s="312"/>
      <c r="R25" s="312"/>
      <c r="S25" s="312"/>
      <c r="T25" s="312"/>
      <c r="U25" s="313"/>
      <c r="V25" s="311"/>
      <c r="W25" s="312"/>
      <c r="X25" s="312"/>
      <c r="Y25" s="312"/>
      <c r="Z25" s="312"/>
      <c r="AA25" s="313"/>
      <c r="AB25" s="294"/>
      <c r="AC25" s="291"/>
      <c r="AD25" s="289"/>
      <c r="AE25" s="289"/>
      <c r="AF25" s="289"/>
      <c r="AG25" s="290"/>
      <c r="AH25" s="302"/>
      <c r="AI25" s="303"/>
      <c r="AJ25" s="303"/>
      <c r="AK25" s="303"/>
      <c r="AL25" s="303"/>
      <c r="AM25" s="304"/>
      <c r="AN25" s="84"/>
      <c r="AO25" s="265"/>
      <c r="AP25" s="266"/>
      <c r="AQ25" s="266"/>
      <c r="AR25" s="266"/>
      <c r="AS25" s="266"/>
      <c r="AT25" s="26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42"/>
      <c r="C26" s="242"/>
      <c r="D26" s="243"/>
      <c r="E26" s="283"/>
      <c r="F26" s="284"/>
      <c r="G26" s="284"/>
      <c r="H26" s="284"/>
      <c r="I26" s="285"/>
      <c r="J26" s="311" t="str">
        <f ca="1">IF(AND('CONTROL INTERNO'!$H$46="Media",'CONTROL INTERNO'!$L$46="Leve"),CONCATENATE("R",'CONTROL INTERNO'!$A$46),"")</f>
        <v/>
      </c>
      <c r="K26" s="312"/>
      <c r="L26" s="312" t="str">
        <f ca="1">IF(AND('CONTROL INTERNO'!$H$52="Media",'CONTROL INTERNO'!$L$52="Leve"),CONCATENATE("R",'CONTROL INTERNO'!$A$52),"")</f>
        <v/>
      </c>
      <c r="M26" s="312"/>
      <c r="N26" s="312" t="str">
        <f ca="1">IF(AND('CONTROL INTERNO'!$H$58="Media",'CONTROL INTERNO'!$L$58="Leve"),CONCATENATE("R",'CONTROL INTERNO'!$A$58),"")</f>
        <v/>
      </c>
      <c r="O26" s="313"/>
      <c r="P26" s="311" t="str">
        <f ca="1">IF(AND('CONTROL INTERNO'!$H$46="Media",'CONTROL INTERNO'!$L$46="Menor"),CONCATENATE("R",'CONTROL INTERNO'!$A$46),"")</f>
        <v/>
      </c>
      <c r="Q26" s="312"/>
      <c r="R26" s="312" t="str">
        <f ca="1">IF(AND('CONTROL INTERNO'!$H$52="Media",'CONTROL INTERNO'!$L$52="Menor"),CONCATENATE("R",'CONTROL INTERNO'!$A$52),"")</f>
        <v/>
      </c>
      <c r="S26" s="312"/>
      <c r="T26" s="312" t="str">
        <f ca="1">IF(AND('CONTROL INTERNO'!$H$58="Media",'CONTROL INTERNO'!$L$58="Menor"),CONCATENATE("R",'CONTROL INTERNO'!$A$58),"")</f>
        <v/>
      </c>
      <c r="U26" s="313"/>
      <c r="V26" s="311" t="str">
        <f ca="1">IF(AND('CONTROL INTERNO'!$H$46="Media",'CONTROL INTERNO'!$L$46="Moderado"),CONCATENATE("R",'CONTROL INTERNO'!$A$46),"")</f>
        <v/>
      </c>
      <c r="W26" s="312"/>
      <c r="X26" s="312" t="str">
        <f ca="1">IF(AND('CONTROL INTERNO'!$H$52="Media",'CONTROL INTERNO'!$L$52="Moderado"),CONCATENATE("R",'CONTROL INTERNO'!$A$52),"")</f>
        <v/>
      </c>
      <c r="Y26" s="312"/>
      <c r="Z26" s="312" t="str">
        <f ca="1">IF(AND('CONTROL INTERNO'!$H$58="Media",'CONTROL INTERNO'!$L$58="Moderado"),CONCATENATE("R",'CONTROL INTERNO'!$A$58),"")</f>
        <v/>
      </c>
      <c r="AA26" s="313"/>
      <c r="AB26" s="294" t="str">
        <f ca="1">IF(AND('CONTROL INTERNO'!$H$46="Media",'CONTROL INTERNO'!$L$46="Mayor"),CONCATENATE("R",'CONTROL INTERNO'!$A$46),"")</f>
        <v/>
      </c>
      <c r="AC26" s="291"/>
      <c r="AD26" s="289" t="str">
        <f ca="1">IF(AND('CONTROL INTERNO'!$H$52="Media",'CONTROL INTERNO'!$L$52="Mayor"),CONCATENATE("R",'CONTROL INTERNO'!$A$52),"")</f>
        <v/>
      </c>
      <c r="AE26" s="289"/>
      <c r="AF26" s="289" t="str">
        <f ca="1">IF(AND('CONTROL INTERNO'!$H$58="Media",'CONTROL INTERNO'!$L$58="Mayor"),CONCATENATE("R",'CONTROL INTERNO'!$A$58),"")</f>
        <v/>
      </c>
      <c r="AG26" s="290"/>
      <c r="AH26" s="302" t="str">
        <f ca="1">IF(AND('CONTROL INTERNO'!$H$46="Media",'CONTROL INTERNO'!$L$46="Catastrófico"),CONCATENATE("R",'CONTROL INTERNO'!$A$46),"")</f>
        <v/>
      </c>
      <c r="AI26" s="303"/>
      <c r="AJ26" s="303" t="str">
        <f ca="1">IF(AND('CONTROL INTERNO'!$H$52="Media",'CONTROL INTERNO'!$L$52="Catastrófico"),CONCATENATE("R",'CONTROL INTERNO'!$A$52),"")</f>
        <v/>
      </c>
      <c r="AK26" s="303"/>
      <c r="AL26" s="303" t="str">
        <f ca="1">IF(AND('CONTROL INTERNO'!$H$58="Media",'CONTROL INTERNO'!$L$58="Catastrófico"),CONCATENATE("R",'CONTROL INTERNO'!$A$58),"")</f>
        <v/>
      </c>
      <c r="AM26" s="304"/>
      <c r="AN26" s="84"/>
      <c r="AO26" s="265"/>
      <c r="AP26" s="266"/>
      <c r="AQ26" s="266"/>
      <c r="AR26" s="266"/>
      <c r="AS26" s="266"/>
      <c r="AT26" s="26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42"/>
      <c r="C27" s="242"/>
      <c r="D27" s="243"/>
      <c r="E27" s="283"/>
      <c r="F27" s="284"/>
      <c r="G27" s="284"/>
      <c r="H27" s="284"/>
      <c r="I27" s="285"/>
      <c r="J27" s="311"/>
      <c r="K27" s="312"/>
      <c r="L27" s="312"/>
      <c r="M27" s="312"/>
      <c r="N27" s="312"/>
      <c r="O27" s="313"/>
      <c r="P27" s="311"/>
      <c r="Q27" s="312"/>
      <c r="R27" s="312"/>
      <c r="S27" s="312"/>
      <c r="T27" s="312"/>
      <c r="U27" s="313"/>
      <c r="V27" s="311"/>
      <c r="W27" s="312"/>
      <c r="X27" s="312"/>
      <c r="Y27" s="312"/>
      <c r="Z27" s="312"/>
      <c r="AA27" s="313"/>
      <c r="AB27" s="294"/>
      <c r="AC27" s="291"/>
      <c r="AD27" s="289"/>
      <c r="AE27" s="289"/>
      <c r="AF27" s="289"/>
      <c r="AG27" s="290"/>
      <c r="AH27" s="302"/>
      <c r="AI27" s="303"/>
      <c r="AJ27" s="303"/>
      <c r="AK27" s="303"/>
      <c r="AL27" s="303"/>
      <c r="AM27" s="304"/>
      <c r="AN27" s="84"/>
      <c r="AO27" s="265"/>
      <c r="AP27" s="266"/>
      <c r="AQ27" s="266"/>
      <c r="AR27" s="266"/>
      <c r="AS27" s="266"/>
      <c r="AT27" s="26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42"/>
      <c r="C28" s="242"/>
      <c r="D28" s="243"/>
      <c r="E28" s="283"/>
      <c r="F28" s="284"/>
      <c r="G28" s="284"/>
      <c r="H28" s="284"/>
      <c r="I28" s="285"/>
      <c r="J28" s="311" t="str">
        <f ca="1">IF(AND('CONTROL INTERNO'!$H$64="Media",'CONTROL INTERNO'!$L$64="Leve"),CONCATENATE("R",'CONTROL INTERNO'!$A$64),"")</f>
        <v/>
      </c>
      <c r="K28" s="312"/>
      <c r="L28" s="312" t="str">
        <f>IF(AND('CONTROL INTERNO'!$H$70="Media",'CONTROL INTERNO'!$L$70="Leve"),CONCATENATE("R",'CONTROL INTERNO'!$A$70),"")</f>
        <v/>
      </c>
      <c r="M28" s="312"/>
      <c r="N28" s="312" t="str">
        <f>IF(AND('CONTROL INTERNO'!$H$76="Media",'CONTROL INTERNO'!$L$76="Leve"),CONCATENATE("R",'CONTROL INTERNO'!$A$76),"")</f>
        <v/>
      </c>
      <c r="O28" s="313"/>
      <c r="P28" s="311" t="str">
        <f ca="1">IF(AND('CONTROL INTERNO'!$H$64="Media",'CONTROL INTERNO'!$L$64="Menor"),CONCATENATE("R",'CONTROL INTERNO'!$A$64),"")</f>
        <v/>
      </c>
      <c r="Q28" s="312"/>
      <c r="R28" s="312" t="str">
        <f>IF(AND('CONTROL INTERNO'!$H$70="Media",'CONTROL INTERNO'!$L$70="Menor"),CONCATENATE("R",'CONTROL INTERNO'!$A$70),"")</f>
        <v/>
      </c>
      <c r="S28" s="312"/>
      <c r="T28" s="312" t="str">
        <f>IF(AND('CONTROL INTERNO'!$H$76="Media",'CONTROL INTERNO'!$L$76="Menor"),CONCATENATE("R",'CONTROL INTERNO'!$A$76),"")</f>
        <v/>
      </c>
      <c r="U28" s="313"/>
      <c r="V28" s="311" t="str">
        <f ca="1">IF(AND('CONTROL INTERNO'!$H$64="Media",'CONTROL INTERNO'!$L$64="Moderado"),CONCATENATE("R",'CONTROL INTERNO'!$A$64),"")</f>
        <v/>
      </c>
      <c r="W28" s="312"/>
      <c r="X28" s="312" t="str">
        <f>IF(AND('CONTROL INTERNO'!$H$70="Media",'CONTROL INTERNO'!$L$70="Moderado"),CONCATENATE("R",'CONTROL INTERNO'!$A$70),"")</f>
        <v/>
      </c>
      <c r="Y28" s="312"/>
      <c r="Z28" s="312" t="str">
        <f>IF(AND('CONTROL INTERNO'!$H$76="Media",'CONTROL INTERNO'!$L$76="Moderado"),CONCATENATE("R",'CONTROL INTERNO'!$A$76),"")</f>
        <v/>
      </c>
      <c r="AA28" s="313"/>
      <c r="AB28" s="294" t="str">
        <f ca="1">IF(AND('CONTROL INTERNO'!$H$64="Media",'CONTROL INTERNO'!$L$64="Mayor"),CONCATENATE("R",'CONTROL INTERNO'!$A$64),"")</f>
        <v/>
      </c>
      <c r="AC28" s="291"/>
      <c r="AD28" s="289" t="str">
        <f>IF(AND('CONTROL INTERNO'!$H$70="Media",'CONTROL INTERNO'!$L$70="Mayor"),CONCATENATE("R",'CONTROL INTERNO'!$A$70),"")</f>
        <v/>
      </c>
      <c r="AE28" s="289"/>
      <c r="AF28" s="289" t="str">
        <f>IF(AND('CONTROL INTERNO'!$H$76="Media",'CONTROL INTERNO'!$L$76="Mayor"),CONCATENATE("R",'CONTROL INTERNO'!$A$76),"")</f>
        <v/>
      </c>
      <c r="AG28" s="290"/>
      <c r="AH28" s="302" t="str">
        <f ca="1">IF(AND('CONTROL INTERNO'!$H$64="Media",'CONTROL INTERNO'!$L$64="Catastrófico"),CONCATENATE("R",'CONTROL INTERNO'!$A$64),"")</f>
        <v/>
      </c>
      <c r="AI28" s="303"/>
      <c r="AJ28" s="303" t="str">
        <f>IF(AND('CONTROL INTERNO'!$H$70="Media",'CONTROL INTERNO'!$L$70="Catastrófico"),CONCATENATE("R",'CONTROL INTERNO'!$A$70),"")</f>
        <v/>
      </c>
      <c r="AK28" s="303"/>
      <c r="AL28" s="303" t="str">
        <f>IF(AND('CONTROL INTERNO'!$H$76="Media",'CONTROL INTERNO'!$L$76="Catastrófico"),CONCATENATE("R",'CONTROL INTERNO'!$A$76),"")</f>
        <v/>
      </c>
      <c r="AM28" s="304"/>
      <c r="AN28" s="84"/>
      <c r="AO28" s="265"/>
      <c r="AP28" s="266"/>
      <c r="AQ28" s="266"/>
      <c r="AR28" s="266"/>
      <c r="AS28" s="266"/>
      <c r="AT28" s="26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42"/>
      <c r="C29" s="242"/>
      <c r="D29" s="243"/>
      <c r="E29" s="286"/>
      <c r="F29" s="287"/>
      <c r="G29" s="287"/>
      <c r="H29" s="287"/>
      <c r="I29" s="288"/>
      <c r="J29" s="311"/>
      <c r="K29" s="312"/>
      <c r="L29" s="312"/>
      <c r="M29" s="312"/>
      <c r="N29" s="312"/>
      <c r="O29" s="313"/>
      <c r="P29" s="314"/>
      <c r="Q29" s="315"/>
      <c r="R29" s="315"/>
      <c r="S29" s="315"/>
      <c r="T29" s="315"/>
      <c r="U29" s="316"/>
      <c r="V29" s="314"/>
      <c r="W29" s="315"/>
      <c r="X29" s="315"/>
      <c r="Y29" s="315"/>
      <c r="Z29" s="315"/>
      <c r="AA29" s="316"/>
      <c r="AB29" s="299"/>
      <c r="AC29" s="300"/>
      <c r="AD29" s="300"/>
      <c r="AE29" s="300"/>
      <c r="AF29" s="300"/>
      <c r="AG29" s="301"/>
      <c r="AH29" s="305"/>
      <c r="AI29" s="306"/>
      <c r="AJ29" s="306"/>
      <c r="AK29" s="306"/>
      <c r="AL29" s="306"/>
      <c r="AM29" s="307"/>
      <c r="AN29" s="84"/>
      <c r="AO29" s="268"/>
      <c r="AP29" s="269"/>
      <c r="AQ29" s="269"/>
      <c r="AR29" s="269"/>
      <c r="AS29" s="269"/>
      <c r="AT29" s="27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42"/>
      <c r="C30" s="242"/>
      <c r="D30" s="243"/>
      <c r="E30" s="280" t="s">
        <v>114</v>
      </c>
      <c r="F30" s="281"/>
      <c r="G30" s="281"/>
      <c r="H30" s="281"/>
      <c r="I30" s="281"/>
      <c r="J30" s="326" t="str">
        <f ca="1">IF(AND('CONTROL INTERNO'!$H$10="Baja",'CONTROL INTERNO'!$L$10="Leve"),CONCATENATE("R",'CONTROL INTERNO'!$A$10),"")</f>
        <v/>
      </c>
      <c r="K30" s="327"/>
      <c r="L30" s="327" t="str">
        <f ca="1">IF(AND('CONTROL INTERNO'!$H$16="Baja",'CONTROL INTERNO'!$L$16="Leve"),CONCATENATE("R",'CONTROL INTERNO'!$A$16),"")</f>
        <v/>
      </c>
      <c r="M30" s="327"/>
      <c r="N30" s="327" t="str">
        <f ca="1">IF(AND('CONTROL INTERNO'!$H$22="Baja",'CONTROL INTERNO'!$L$22="Leve"),CONCATENATE("R",'CONTROL INTERNO'!$A$22),"")</f>
        <v/>
      </c>
      <c r="O30" s="328"/>
      <c r="P30" s="318" t="str">
        <f ca="1">IF(AND('CONTROL INTERNO'!$H$10="Baja",'CONTROL INTERNO'!$L$10="Menor"),CONCATENATE("R",'CONTROL INTERNO'!$A$10),"")</f>
        <v/>
      </c>
      <c r="Q30" s="318"/>
      <c r="R30" s="318" t="str">
        <f ca="1">IF(AND('CONTROL INTERNO'!$H$16="Baja",'CONTROL INTERNO'!$L$16="Menor"),CONCATENATE("R",'CONTROL INTERNO'!$A$16),"")</f>
        <v/>
      </c>
      <c r="S30" s="318"/>
      <c r="T30" s="318" t="str">
        <f ca="1">IF(AND('CONTROL INTERNO'!$H$22="Baja",'CONTROL INTERNO'!$L$22="Menor"),CONCATENATE("R",'CONTROL INTERNO'!$A$22),"")</f>
        <v/>
      </c>
      <c r="U30" s="319"/>
      <c r="V30" s="317" t="str">
        <f ca="1">IF(AND('CONTROL INTERNO'!$H$10="Baja",'CONTROL INTERNO'!$L$10="Moderado"),CONCATENATE("R",'CONTROL INTERNO'!$A$10),"")</f>
        <v/>
      </c>
      <c r="W30" s="318"/>
      <c r="X30" s="318" t="str">
        <f ca="1">IF(AND('CONTROL INTERNO'!$H$16="Baja",'CONTROL INTERNO'!$L$16="Moderado"),CONCATENATE("R",'CONTROL INTERNO'!$A$16),"")</f>
        <v>R2</v>
      </c>
      <c r="Y30" s="318"/>
      <c r="Z30" s="318" t="str">
        <f ca="1">IF(AND('CONTROL INTERNO'!$H$22="Baja",'CONTROL INTERNO'!$L$22="Moderado"),CONCATENATE("R",'CONTROL INTERNO'!$A$22),"")</f>
        <v/>
      </c>
      <c r="AA30" s="319"/>
      <c r="AB30" s="292" t="str">
        <f ca="1">IF(AND('CONTROL INTERNO'!$H$10="Baja",'CONTROL INTERNO'!$L$10="Mayor"),CONCATENATE("R",'CONTROL INTERNO'!$A$10),"")</f>
        <v/>
      </c>
      <c r="AC30" s="293"/>
      <c r="AD30" s="293" t="str">
        <f ca="1">IF(AND('CONTROL INTERNO'!$H$16="Baja",'CONTROL INTERNO'!$L$16="Mayor"),CONCATENATE("R",'CONTROL INTERNO'!$A$16),"")</f>
        <v/>
      </c>
      <c r="AE30" s="293"/>
      <c r="AF30" s="293" t="str">
        <f ca="1">IF(AND('CONTROL INTERNO'!$H$22="Baja",'CONTROL INTERNO'!$L$22="Mayor"),CONCATENATE("R",'CONTROL INTERNO'!$A$22),"")</f>
        <v/>
      </c>
      <c r="AG30" s="295"/>
      <c r="AH30" s="308" t="str">
        <f ca="1">IF(AND('CONTROL INTERNO'!$H$10="Baja",'CONTROL INTERNO'!$L$10="Catastrófico"),CONCATENATE("R",'CONTROL INTERNO'!$A$10),"")</f>
        <v/>
      </c>
      <c r="AI30" s="309"/>
      <c r="AJ30" s="309" t="str">
        <f ca="1">IF(AND('CONTROL INTERNO'!$H$16="Baja",'CONTROL INTERNO'!$L$16="Catastrófico"),CONCATENATE("R",'CONTROL INTERNO'!$A$16),"")</f>
        <v/>
      </c>
      <c r="AK30" s="309"/>
      <c r="AL30" s="309" t="str">
        <f ca="1">IF(AND('CONTROL INTERNO'!$H$22="Baja",'CONTROL INTERNO'!$L$22="Catastrófico"),CONCATENATE("R",'CONTROL INTERNO'!$A$22),"")</f>
        <v/>
      </c>
      <c r="AM30" s="310"/>
      <c r="AN30" s="84"/>
      <c r="AO30" s="271" t="s">
        <v>82</v>
      </c>
      <c r="AP30" s="272"/>
      <c r="AQ30" s="272"/>
      <c r="AR30" s="272"/>
      <c r="AS30" s="272"/>
      <c r="AT30" s="27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42"/>
      <c r="C31" s="242"/>
      <c r="D31" s="243"/>
      <c r="E31" s="283"/>
      <c r="F31" s="284"/>
      <c r="G31" s="284"/>
      <c r="H31" s="284"/>
      <c r="I31" s="297"/>
      <c r="J31" s="322"/>
      <c r="K31" s="320"/>
      <c r="L31" s="320"/>
      <c r="M31" s="320"/>
      <c r="N31" s="320"/>
      <c r="O31" s="321"/>
      <c r="P31" s="312"/>
      <c r="Q31" s="312"/>
      <c r="R31" s="312"/>
      <c r="S31" s="312"/>
      <c r="T31" s="312"/>
      <c r="U31" s="313"/>
      <c r="V31" s="311"/>
      <c r="W31" s="312"/>
      <c r="X31" s="312"/>
      <c r="Y31" s="312"/>
      <c r="Z31" s="312"/>
      <c r="AA31" s="313"/>
      <c r="AB31" s="294"/>
      <c r="AC31" s="291"/>
      <c r="AD31" s="291"/>
      <c r="AE31" s="291"/>
      <c r="AF31" s="291"/>
      <c r="AG31" s="290"/>
      <c r="AH31" s="302"/>
      <c r="AI31" s="303"/>
      <c r="AJ31" s="303"/>
      <c r="AK31" s="303"/>
      <c r="AL31" s="303"/>
      <c r="AM31" s="304"/>
      <c r="AN31" s="84"/>
      <c r="AO31" s="274"/>
      <c r="AP31" s="275"/>
      <c r="AQ31" s="275"/>
      <c r="AR31" s="275"/>
      <c r="AS31" s="275"/>
      <c r="AT31" s="27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42"/>
      <c r="C32" s="242"/>
      <c r="D32" s="243"/>
      <c r="E32" s="283"/>
      <c r="F32" s="284"/>
      <c r="G32" s="284"/>
      <c r="H32" s="284"/>
      <c r="I32" s="297"/>
      <c r="J32" s="322" t="str">
        <f ca="1">IF(AND('CONTROL INTERNO'!$H$28="Baja",'CONTROL INTERNO'!$L$28="Leve"),CONCATENATE("R",'CONTROL INTERNO'!$A$28),"")</f>
        <v/>
      </c>
      <c r="K32" s="320"/>
      <c r="L32" s="320" t="str">
        <f ca="1">IF(AND('CONTROL INTERNO'!$H$34="Baja",'CONTROL INTERNO'!$L$34="Leve"),CONCATENATE("R",'CONTROL INTERNO'!$A$34),"")</f>
        <v/>
      </c>
      <c r="M32" s="320"/>
      <c r="N32" s="320" t="str">
        <f ca="1">IF(AND('CONTROL INTERNO'!$H$40="Baja",'CONTROL INTERNO'!$L$40="Leve"),CONCATENATE("R",'CONTROL INTERNO'!$A$40),"")</f>
        <v/>
      </c>
      <c r="O32" s="321"/>
      <c r="P32" s="312" t="str">
        <f ca="1">IF(AND('CONTROL INTERNO'!$H$28="Baja",'CONTROL INTERNO'!$L$28="Menor"),CONCATENATE("R",'CONTROL INTERNO'!$A$28),"")</f>
        <v/>
      </c>
      <c r="Q32" s="312"/>
      <c r="R32" s="312" t="str">
        <f ca="1">IF(AND('CONTROL INTERNO'!$H$34="Baja",'CONTROL INTERNO'!$L$34="Menor"),CONCATENATE("R",'CONTROL INTERNO'!$A$34),"")</f>
        <v/>
      </c>
      <c r="S32" s="312"/>
      <c r="T32" s="312" t="str">
        <f ca="1">IF(AND('CONTROL INTERNO'!$H$40="Baja",'CONTROL INTERNO'!$L$40="Menor"),CONCATENATE("R",'CONTROL INTERNO'!$A$40),"")</f>
        <v/>
      </c>
      <c r="U32" s="313"/>
      <c r="V32" s="311" t="str">
        <f ca="1">IF(AND('CONTROL INTERNO'!$H$28="Baja",'CONTROL INTERNO'!$L$28="Moderado"),CONCATENATE("R",'CONTROL INTERNO'!$A$28),"")</f>
        <v/>
      </c>
      <c r="W32" s="312"/>
      <c r="X32" s="312" t="str">
        <f ca="1">IF(AND('CONTROL INTERNO'!$H$34="Baja",'CONTROL INTERNO'!$L$34="Moderado"),CONCATENATE("R",'CONTROL INTERNO'!$A$34),"")</f>
        <v/>
      </c>
      <c r="Y32" s="312"/>
      <c r="Z32" s="312" t="str">
        <f ca="1">IF(AND('CONTROL INTERNO'!$H$40="Baja",'CONTROL INTERNO'!$L$40="Moderado"),CONCATENATE("R",'CONTROL INTERNO'!$A$40),"")</f>
        <v/>
      </c>
      <c r="AA32" s="313"/>
      <c r="AB32" s="294" t="str">
        <f ca="1">IF(AND('CONTROL INTERNO'!$H$28="Baja",'CONTROL INTERNO'!$L$28="Mayor"),CONCATENATE("R",'CONTROL INTERNO'!$A$28),"")</f>
        <v/>
      </c>
      <c r="AC32" s="291"/>
      <c r="AD32" s="289" t="str">
        <f ca="1">IF(AND('CONTROL INTERNO'!$H$34="Baja",'CONTROL INTERNO'!$L$34="Mayor"),CONCATENATE("R",'CONTROL INTERNO'!$A$34),"")</f>
        <v/>
      </c>
      <c r="AE32" s="289"/>
      <c r="AF32" s="289" t="str">
        <f ca="1">IF(AND('CONTROL INTERNO'!$H$40="Baja",'CONTROL INTERNO'!$L$40="Mayor"),CONCATENATE("R",'CONTROL INTERNO'!$A$40),"")</f>
        <v/>
      </c>
      <c r="AG32" s="290"/>
      <c r="AH32" s="302" t="str">
        <f ca="1">IF(AND('CONTROL INTERNO'!$H$28="Baja",'CONTROL INTERNO'!$L$28="Catastrófico"),CONCATENATE("R",'CONTROL INTERNO'!$A$28),"")</f>
        <v/>
      </c>
      <c r="AI32" s="303"/>
      <c r="AJ32" s="303" t="str">
        <f ca="1">IF(AND('CONTROL INTERNO'!$H$34="Baja",'CONTROL INTERNO'!$L$34="Catastrófico"),CONCATENATE("R",'CONTROL INTERNO'!$A$34),"")</f>
        <v/>
      </c>
      <c r="AK32" s="303"/>
      <c r="AL32" s="303" t="str">
        <f ca="1">IF(AND('CONTROL INTERNO'!$H$40="Baja",'CONTROL INTERNO'!$L$40="Catastrófico"),CONCATENATE("R",'CONTROL INTERNO'!$A$40),"")</f>
        <v/>
      </c>
      <c r="AM32" s="304"/>
      <c r="AN32" s="84"/>
      <c r="AO32" s="274"/>
      <c r="AP32" s="275"/>
      <c r="AQ32" s="275"/>
      <c r="AR32" s="275"/>
      <c r="AS32" s="275"/>
      <c r="AT32" s="27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42"/>
      <c r="C33" s="242"/>
      <c r="D33" s="243"/>
      <c r="E33" s="283"/>
      <c r="F33" s="284"/>
      <c r="G33" s="284"/>
      <c r="H33" s="284"/>
      <c r="I33" s="297"/>
      <c r="J33" s="322"/>
      <c r="K33" s="320"/>
      <c r="L33" s="320"/>
      <c r="M33" s="320"/>
      <c r="N33" s="320"/>
      <c r="O33" s="321"/>
      <c r="P33" s="312"/>
      <c r="Q33" s="312"/>
      <c r="R33" s="312"/>
      <c r="S33" s="312"/>
      <c r="T33" s="312"/>
      <c r="U33" s="313"/>
      <c r="V33" s="311"/>
      <c r="W33" s="312"/>
      <c r="X33" s="312"/>
      <c r="Y33" s="312"/>
      <c r="Z33" s="312"/>
      <c r="AA33" s="313"/>
      <c r="AB33" s="294"/>
      <c r="AC33" s="291"/>
      <c r="AD33" s="289"/>
      <c r="AE33" s="289"/>
      <c r="AF33" s="289"/>
      <c r="AG33" s="290"/>
      <c r="AH33" s="302"/>
      <c r="AI33" s="303"/>
      <c r="AJ33" s="303"/>
      <c r="AK33" s="303"/>
      <c r="AL33" s="303"/>
      <c r="AM33" s="304"/>
      <c r="AN33" s="84"/>
      <c r="AO33" s="274"/>
      <c r="AP33" s="275"/>
      <c r="AQ33" s="275"/>
      <c r="AR33" s="275"/>
      <c r="AS33" s="275"/>
      <c r="AT33" s="27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42"/>
      <c r="C34" s="242"/>
      <c r="D34" s="243"/>
      <c r="E34" s="283"/>
      <c r="F34" s="284"/>
      <c r="G34" s="284"/>
      <c r="H34" s="284"/>
      <c r="I34" s="297"/>
      <c r="J34" s="322" t="str">
        <f ca="1">IF(AND('CONTROL INTERNO'!$H$46="Baja",'CONTROL INTERNO'!$L$46="Leve"),CONCATENATE("R",'CONTROL INTERNO'!$A$46),"")</f>
        <v/>
      </c>
      <c r="K34" s="320"/>
      <c r="L34" s="320" t="str">
        <f ca="1">IF(AND('CONTROL INTERNO'!$H$52="Baja",'CONTROL INTERNO'!$L$52="Leve"),CONCATENATE("R",'CONTROL INTERNO'!$A$52),"")</f>
        <v/>
      </c>
      <c r="M34" s="320"/>
      <c r="N34" s="320" t="str">
        <f ca="1">IF(AND('CONTROL INTERNO'!$H$58="Baja",'CONTROL INTERNO'!$L$58="Leve"),CONCATENATE("R",'CONTROL INTERNO'!$A$58),"")</f>
        <v/>
      </c>
      <c r="O34" s="321"/>
      <c r="P34" s="312" t="str">
        <f ca="1">IF(AND('CONTROL INTERNO'!$H$46="Baja",'CONTROL INTERNO'!$L$46="Menor"),CONCATENATE("R",'CONTROL INTERNO'!$A$46),"")</f>
        <v/>
      </c>
      <c r="Q34" s="312"/>
      <c r="R34" s="312" t="str">
        <f ca="1">IF(AND('CONTROL INTERNO'!$H$52="Baja",'CONTROL INTERNO'!$L$52="Menor"),CONCATENATE("R",'CONTROL INTERNO'!$A$52),"")</f>
        <v/>
      </c>
      <c r="S34" s="312"/>
      <c r="T34" s="312" t="str">
        <f ca="1">IF(AND('CONTROL INTERNO'!$H$58="Baja",'CONTROL INTERNO'!$L$58="Menor"),CONCATENATE("R",'CONTROL INTERNO'!$A$58),"")</f>
        <v/>
      </c>
      <c r="U34" s="313"/>
      <c r="V34" s="311" t="str">
        <f ca="1">IF(AND('CONTROL INTERNO'!$H$46="Baja",'CONTROL INTERNO'!$L$46="Moderado"),CONCATENATE("R",'CONTROL INTERNO'!$A$46),"")</f>
        <v/>
      </c>
      <c r="W34" s="312"/>
      <c r="X34" s="312" t="str">
        <f ca="1">IF(AND('CONTROL INTERNO'!$H$52="Baja",'CONTROL INTERNO'!$L$52="Moderado"),CONCATENATE("R",'CONTROL INTERNO'!$A$52),"")</f>
        <v/>
      </c>
      <c r="Y34" s="312"/>
      <c r="Z34" s="312" t="str">
        <f ca="1">IF(AND('CONTROL INTERNO'!$H$58="Baja",'CONTROL INTERNO'!$L$58="Moderado"),CONCATENATE("R",'CONTROL INTERNO'!$A$58),"")</f>
        <v/>
      </c>
      <c r="AA34" s="313"/>
      <c r="AB34" s="294" t="str">
        <f ca="1">IF(AND('CONTROL INTERNO'!$H$46="Baja",'CONTROL INTERNO'!$L$46="Mayor"),CONCATENATE("R",'CONTROL INTERNO'!$A$46),"")</f>
        <v/>
      </c>
      <c r="AC34" s="291"/>
      <c r="AD34" s="289" t="str">
        <f ca="1">IF(AND('CONTROL INTERNO'!$H$52="Baja",'CONTROL INTERNO'!$L$52="Mayor"),CONCATENATE("R",'CONTROL INTERNO'!$A$52),"")</f>
        <v/>
      </c>
      <c r="AE34" s="289"/>
      <c r="AF34" s="289" t="str">
        <f ca="1">IF(AND('CONTROL INTERNO'!$H$58="Baja",'CONTROL INTERNO'!$L$58="Mayor"),CONCATENATE("R",'CONTROL INTERNO'!$A$58),"")</f>
        <v/>
      </c>
      <c r="AG34" s="290"/>
      <c r="AH34" s="302" t="str">
        <f ca="1">IF(AND('CONTROL INTERNO'!$H$46="Baja",'CONTROL INTERNO'!$L$46="Catastrófico"),CONCATENATE("R",'CONTROL INTERNO'!$A$46),"")</f>
        <v/>
      </c>
      <c r="AI34" s="303"/>
      <c r="AJ34" s="303" t="str">
        <f ca="1">IF(AND('CONTROL INTERNO'!$H$52="Baja",'CONTROL INTERNO'!$L$52="Catastrófico"),CONCATENATE("R",'CONTROL INTERNO'!$A$52),"")</f>
        <v/>
      </c>
      <c r="AK34" s="303"/>
      <c r="AL34" s="303" t="str">
        <f ca="1">IF(AND('CONTROL INTERNO'!$H$58="Baja",'CONTROL INTERNO'!$L$58="Catastrófico"),CONCATENATE("R",'CONTROL INTERNO'!$A$58),"")</f>
        <v/>
      </c>
      <c r="AM34" s="304"/>
      <c r="AN34" s="84"/>
      <c r="AO34" s="274"/>
      <c r="AP34" s="275"/>
      <c r="AQ34" s="275"/>
      <c r="AR34" s="275"/>
      <c r="AS34" s="275"/>
      <c r="AT34" s="27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42"/>
      <c r="C35" s="242"/>
      <c r="D35" s="243"/>
      <c r="E35" s="283"/>
      <c r="F35" s="284"/>
      <c r="G35" s="284"/>
      <c r="H35" s="284"/>
      <c r="I35" s="297"/>
      <c r="J35" s="322"/>
      <c r="K35" s="320"/>
      <c r="L35" s="320"/>
      <c r="M35" s="320"/>
      <c r="N35" s="320"/>
      <c r="O35" s="321"/>
      <c r="P35" s="312"/>
      <c r="Q35" s="312"/>
      <c r="R35" s="312"/>
      <c r="S35" s="312"/>
      <c r="T35" s="312"/>
      <c r="U35" s="313"/>
      <c r="V35" s="311"/>
      <c r="W35" s="312"/>
      <c r="X35" s="312"/>
      <c r="Y35" s="312"/>
      <c r="Z35" s="312"/>
      <c r="AA35" s="313"/>
      <c r="AB35" s="294"/>
      <c r="AC35" s="291"/>
      <c r="AD35" s="289"/>
      <c r="AE35" s="289"/>
      <c r="AF35" s="289"/>
      <c r="AG35" s="290"/>
      <c r="AH35" s="302"/>
      <c r="AI35" s="303"/>
      <c r="AJ35" s="303"/>
      <c r="AK35" s="303"/>
      <c r="AL35" s="303"/>
      <c r="AM35" s="304"/>
      <c r="AN35" s="84"/>
      <c r="AO35" s="274"/>
      <c r="AP35" s="275"/>
      <c r="AQ35" s="275"/>
      <c r="AR35" s="275"/>
      <c r="AS35" s="275"/>
      <c r="AT35" s="27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42"/>
      <c r="C36" s="242"/>
      <c r="D36" s="243"/>
      <c r="E36" s="283"/>
      <c r="F36" s="284"/>
      <c r="G36" s="284"/>
      <c r="H36" s="284"/>
      <c r="I36" s="297"/>
      <c r="J36" s="322" t="str">
        <f ca="1">IF(AND('CONTROL INTERNO'!$H$64="Baja",'CONTROL INTERNO'!$L$64="Leve"),CONCATENATE("R",'CONTROL INTERNO'!$A$64),"")</f>
        <v/>
      </c>
      <c r="K36" s="320"/>
      <c r="L36" s="320" t="str">
        <f>IF(AND('CONTROL INTERNO'!$H$70="Baja",'CONTROL INTERNO'!$L$70="Leve"),CONCATENATE("R",'CONTROL INTERNO'!$A$70),"")</f>
        <v/>
      </c>
      <c r="M36" s="320"/>
      <c r="N36" s="320" t="str">
        <f>IF(AND('CONTROL INTERNO'!$H$76="Baja",'CONTROL INTERNO'!$L$76="Leve"),CONCATENATE("R",'CONTROL INTERNO'!$A$76),"")</f>
        <v/>
      </c>
      <c r="O36" s="321"/>
      <c r="P36" s="312" t="str">
        <f ca="1">IF(AND('CONTROL INTERNO'!$H$64="Baja",'CONTROL INTERNO'!$L$64="Menor"),CONCATENATE("R",'CONTROL INTERNO'!$A$64),"")</f>
        <v/>
      </c>
      <c r="Q36" s="312"/>
      <c r="R36" s="312" t="str">
        <f>IF(AND('CONTROL INTERNO'!$H$70="Baja",'CONTROL INTERNO'!$L$70="Menor"),CONCATENATE("R",'CONTROL INTERNO'!$A$70),"")</f>
        <v/>
      </c>
      <c r="S36" s="312"/>
      <c r="T36" s="312" t="str">
        <f>IF(AND('CONTROL INTERNO'!$H$76="Baja",'CONTROL INTERNO'!$L$76="Menor"),CONCATENATE("R",'CONTROL INTERNO'!$A$76),"")</f>
        <v/>
      </c>
      <c r="U36" s="313"/>
      <c r="V36" s="311" t="str">
        <f ca="1">IF(AND('CONTROL INTERNO'!$H$64="Baja",'CONTROL INTERNO'!$L$64="Moderado"),CONCATENATE("R",'CONTROL INTERNO'!$A$64),"")</f>
        <v/>
      </c>
      <c r="W36" s="312"/>
      <c r="X36" s="312" t="str">
        <f>IF(AND('CONTROL INTERNO'!$H$70="Baja",'CONTROL INTERNO'!$L$70="Moderado"),CONCATENATE("R",'CONTROL INTERNO'!$A$70),"")</f>
        <v/>
      </c>
      <c r="Y36" s="312"/>
      <c r="Z36" s="312" t="str">
        <f>IF(AND('CONTROL INTERNO'!$H$76="Baja",'CONTROL INTERNO'!$L$76="Moderado"),CONCATENATE("R",'CONTROL INTERNO'!$A$76),"")</f>
        <v/>
      </c>
      <c r="AA36" s="313"/>
      <c r="AB36" s="294" t="str">
        <f ca="1">IF(AND('CONTROL INTERNO'!$H$64="Baja",'CONTROL INTERNO'!$L$64="Mayor"),CONCATENATE("R",'CONTROL INTERNO'!$A$64),"")</f>
        <v/>
      </c>
      <c r="AC36" s="291"/>
      <c r="AD36" s="289" t="str">
        <f>IF(AND('CONTROL INTERNO'!$H$70="Baja",'CONTROL INTERNO'!$L$70="Mayor"),CONCATENATE("R",'CONTROL INTERNO'!$A$70),"")</f>
        <v/>
      </c>
      <c r="AE36" s="289"/>
      <c r="AF36" s="289" t="str">
        <f>IF(AND('CONTROL INTERNO'!$H$76="Baja",'CONTROL INTERNO'!$L$76="Mayor"),CONCATENATE("R",'CONTROL INTERNO'!$A$76),"")</f>
        <v/>
      </c>
      <c r="AG36" s="290"/>
      <c r="AH36" s="302" t="str">
        <f ca="1">IF(AND('CONTROL INTERNO'!$H$64="Baja",'CONTROL INTERNO'!$L$64="Catastrófico"),CONCATENATE("R",'CONTROL INTERNO'!$A$64),"")</f>
        <v/>
      </c>
      <c r="AI36" s="303"/>
      <c r="AJ36" s="303" t="str">
        <f>IF(AND('CONTROL INTERNO'!$H$70="Baja",'CONTROL INTERNO'!$L$70="Catastrófico"),CONCATENATE("R",'CONTROL INTERNO'!$A$70),"")</f>
        <v/>
      </c>
      <c r="AK36" s="303"/>
      <c r="AL36" s="303" t="str">
        <f>IF(AND('CONTROL INTERNO'!$H$76="Baja",'CONTROL INTERNO'!$L$76="Catastrófico"),CONCATENATE("R",'CONTROL INTERNO'!$A$76),"")</f>
        <v/>
      </c>
      <c r="AM36" s="304"/>
      <c r="AN36" s="84"/>
      <c r="AO36" s="274"/>
      <c r="AP36" s="275"/>
      <c r="AQ36" s="275"/>
      <c r="AR36" s="275"/>
      <c r="AS36" s="275"/>
      <c r="AT36" s="27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42"/>
      <c r="C37" s="242"/>
      <c r="D37" s="243"/>
      <c r="E37" s="286"/>
      <c r="F37" s="287"/>
      <c r="G37" s="287"/>
      <c r="H37" s="287"/>
      <c r="I37" s="287"/>
      <c r="J37" s="323"/>
      <c r="K37" s="324"/>
      <c r="L37" s="324"/>
      <c r="M37" s="324"/>
      <c r="N37" s="324"/>
      <c r="O37" s="325"/>
      <c r="P37" s="315"/>
      <c r="Q37" s="315"/>
      <c r="R37" s="315"/>
      <c r="S37" s="315"/>
      <c r="T37" s="315"/>
      <c r="U37" s="316"/>
      <c r="V37" s="314"/>
      <c r="W37" s="315"/>
      <c r="X37" s="315"/>
      <c r="Y37" s="315"/>
      <c r="Z37" s="315"/>
      <c r="AA37" s="316"/>
      <c r="AB37" s="299"/>
      <c r="AC37" s="300"/>
      <c r="AD37" s="300"/>
      <c r="AE37" s="300"/>
      <c r="AF37" s="300"/>
      <c r="AG37" s="301"/>
      <c r="AH37" s="305"/>
      <c r="AI37" s="306"/>
      <c r="AJ37" s="306"/>
      <c r="AK37" s="306"/>
      <c r="AL37" s="306"/>
      <c r="AM37" s="307"/>
      <c r="AN37" s="84"/>
      <c r="AO37" s="277"/>
      <c r="AP37" s="278"/>
      <c r="AQ37" s="278"/>
      <c r="AR37" s="278"/>
      <c r="AS37" s="278"/>
      <c r="AT37" s="27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42"/>
      <c r="C38" s="242"/>
      <c r="D38" s="243"/>
      <c r="E38" s="280" t="s">
        <v>113</v>
      </c>
      <c r="F38" s="281"/>
      <c r="G38" s="281"/>
      <c r="H38" s="281"/>
      <c r="I38" s="282"/>
      <c r="J38" s="326" t="str">
        <f ca="1">IF(AND('CONTROL INTERNO'!$H$10="Muy Baja",'CONTROL INTERNO'!$L$10="Leve"),CONCATENATE("R",'CONTROL INTERNO'!$A$10),"")</f>
        <v/>
      </c>
      <c r="K38" s="327"/>
      <c r="L38" s="327" t="str">
        <f ca="1">IF(AND('CONTROL INTERNO'!$H$16="Muy Baja",'CONTROL INTERNO'!$L$16="Leve"),CONCATENATE("R",'CONTROL INTERNO'!$A$16),"")</f>
        <v/>
      </c>
      <c r="M38" s="327"/>
      <c r="N38" s="327" t="str">
        <f ca="1">IF(AND('CONTROL INTERNO'!$H$22="Muy Baja",'CONTROL INTERNO'!$L$22="Leve"),CONCATENATE("R",'CONTROL INTERNO'!$A$22),"")</f>
        <v/>
      </c>
      <c r="O38" s="328"/>
      <c r="P38" s="326" t="str">
        <f ca="1">IF(AND('CONTROL INTERNO'!$H$10="Muy Baja",'CONTROL INTERNO'!$L$10="Menor"),CONCATENATE("R",'CONTROL INTERNO'!$A$10),"")</f>
        <v/>
      </c>
      <c r="Q38" s="327"/>
      <c r="R38" s="327" t="str">
        <f ca="1">IF(AND('CONTROL INTERNO'!$H$16="Muy Baja",'CONTROL INTERNO'!$L$16="Menor"),CONCATENATE("R",'CONTROL INTERNO'!$A$16),"")</f>
        <v/>
      </c>
      <c r="S38" s="327"/>
      <c r="T38" s="327" t="str">
        <f ca="1">IF(AND('CONTROL INTERNO'!$H$22="Muy Baja",'CONTROL INTERNO'!$L$22="Menor"),CONCATENATE("R",'CONTROL INTERNO'!$A$22),"")</f>
        <v/>
      </c>
      <c r="U38" s="328"/>
      <c r="V38" s="317" t="str">
        <f ca="1">IF(AND('CONTROL INTERNO'!$H$10="Muy Baja",'CONTROL INTERNO'!$L$10="Moderado"),CONCATENATE("R",'CONTROL INTERNO'!$A$10),"")</f>
        <v/>
      </c>
      <c r="W38" s="318"/>
      <c r="X38" s="318" t="str">
        <f ca="1">IF(AND('CONTROL INTERNO'!$H$16="Muy Baja",'CONTROL INTERNO'!$L$16="Moderado"),CONCATENATE("R",'CONTROL INTERNO'!$A$16),"")</f>
        <v/>
      </c>
      <c r="Y38" s="318"/>
      <c r="Z38" s="318" t="str">
        <f ca="1">IF(AND('CONTROL INTERNO'!$H$22="Muy Baja",'CONTROL INTERNO'!$L$22="Moderado"),CONCATENATE("R",'CONTROL INTERNO'!$A$22),"")</f>
        <v/>
      </c>
      <c r="AA38" s="319"/>
      <c r="AB38" s="292" t="str">
        <f ca="1">IF(AND('CONTROL INTERNO'!$H$10="Muy Baja",'CONTROL INTERNO'!$L$10="Mayor"),CONCATENATE("R",'CONTROL INTERNO'!$A$10),"")</f>
        <v/>
      </c>
      <c r="AC38" s="293"/>
      <c r="AD38" s="293" t="str">
        <f ca="1">IF(AND('CONTROL INTERNO'!$H$16="Muy Baja",'CONTROL INTERNO'!$L$16="Mayor"),CONCATENATE("R",'CONTROL INTERNO'!$A$16),"")</f>
        <v/>
      </c>
      <c r="AE38" s="293"/>
      <c r="AF38" s="293" t="str">
        <f ca="1">IF(AND('CONTROL INTERNO'!$H$22="Muy Baja",'CONTROL INTERNO'!$L$22="Mayor"),CONCATENATE("R",'CONTROL INTERNO'!$A$22),"")</f>
        <v/>
      </c>
      <c r="AG38" s="295"/>
      <c r="AH38" s="308" t="str">
        <f ca="1">IF(AND('CONTROL INTERNO'!$H$10="Muy Baja",'CONTROL INTERNO'!$L$10="Catastrófico"),CONCATENATE("R",'CONTROL INTERNO'!$A$10),"")</f>
        <v/>
      </c>
      <c r="AI38" s="309"/>
      <c r="AJ38" s="309" t="str">
        <f ca="1">IF(AND('CONTROL INTERNO'!$H$16="Muy Baja",'CONTROL INTERNO'!$L$16="Catastrófico"),CONCATENATE("R",'CONTROL INTERNO'!$A$16),"")</f>
        <v/>
      </c>
      <c r="AK38" s="309"/>
      <c r="AL38" s="309" t="str">
        <f ca="1">IF(AND('CONTROL INTERNO'!$H$22="Muy Baja",'CONTROL INTERNO'!$L$22="Catastrófico"),CONCATENATE("R",'CONTROL INTERNO'!$A$22),"")</f>
        <v/>
      </c>
      <c r="AM38" s="31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42"/>
      <c r="C39" s="242"/>
      <c r="D39" s="243"/>
      <c r="E39" s="283"/>
      <c r="F39" s="284"/>
      <c r="G39" s="284"/>
      <c r="H39" s="284"/>
      <c r="I39" s="285"/>
      <c r="J39" s="322"/>
      <c r="K39" s="320"/>
      <c r="L39" s="320"/>
      <c r="M39" s="320"/>
      <c r="N39" s="320"/>
      <c r="O39" s="321"/>
      <c r="P39" s="322"/>
      <c r="Q39" s="320"/>
      <c r="R39" s="320"/>
      <c r="S39" s="320"/>
      <c r="T39" s="320"/>
      <c r="U39" s="321"/>
      <c r="V39" s="311"/>
      <c r="W39" s="312"/>
      <c r="X39" s="312"/>
      <c r="Y39" s="312"/>
      <c r="Z39" s="312"/>
      <c r="AA39" s="313"/>
      <c r="AB39" s="294"/>
      <c r="AC39" s="291"/>
      <c r="AD39" s="291"/>
      <c r="AE39" s="291"/>
      <c r="AF39" s="291"/>
      <c r="AG39" s="290"/>
      <c r="AH39" s="302"/>
      <c r="AI39" s="303"/>
      <c r="AJ39" s="303"/>
      <c r="AK39" s="303"/>
      <c r="AL39" s="303"/>
      <c r="AM39" s="30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42"/>
      <c r="C40" s="242"/>
      <c r="D40" s="243"/>
      <c r="E40" s="283"/>
      <c r="F40" s="284"/>
      <c r="G40" s="284"/>
      <c r="H40" s="284"/>
      <c r="I40" s="285"/>
      <c r="J40" s="322" t="str">
        <f ca="1">IF(AND('CONTROL INTERNO'!$H$28="Muy Baja",'CONTROL INTERNO'!$L$28="Leve"),CONCATENATE("R",'CONTROL INTERNO'!$A$28),"")</f>
        <v/>
      </c>
      <c r="K40" s="320"/>
      <c r="L40" s="320" t="str">
        <f ca="1">IF(AND('CONTROL INTERNO'!$H$34="Muy Baja",'CONTROL INTERNO'!$L$34="Leve"),CONCATENATE("R",'CONTROL INTERNO'!$A$34),"")</f>
        <v/>
      </c>
      <c r="M40" s="320"/>
      <c r="N40" s="320" t="str">
        <f ca="1">IF(AND('CONTROL INTERNO'!$H$40="Muy Baja",'CONTROL INTERNO'!$L$40="Leve"),CONCATENATE("R",'CONTROL INTERNO'!$A$40),"")</f>
        <v/>
      </c>
      <c r="O40" s="321"/>
      <c r="P40" s="322" t="str">
        <f ca="1">IF(AND('CONTROL INTERNO'!$H$28="Muy Baja",'CONTROL INTERNO'!$L$28="Menor"),CONCATENATE("R",'CONTROL INTERNO'!$A$28),"")</f>
        <v/>
      </c>
      <c r="Q40" s="320"/>
      <c r="R40" s="320" t="str">
        <f ca="1">IF(AND('CONTROL INTERNO'!$H$34="Muy Baja",'CONTROL INTERNO'!$L$34="Menor"),CONCATENATE("R",'CONTROL INTERNO'!$A$34),"")</f>
        <v/>
      </c>
      <c r="S40" s="320"/>
      <c r="T40" s="320" t="str">
        <f ca="1">IF(AND('CONTROL INTERNO'!$H$40="Muy Baja",'CONTROL INTERNO'!$L$40="Menor"),CONCATENATE("R",'CONTROL INTERNO'!$A$40),"")</f>
        <v/>
      </c>
      <c r="U40" s="321"/>
      <c r="V40" s="311" t="str">
        <f ca="1">IF(AND('CONTROL INTERNO'!$H$28="Muy Baja",'CONTROL INTERNO'!$L$28="Moderado"),CONCATENATE("R",'CONTROL INTERNO'!$A$28),"")</f>
        <v/>
      </c>
      <c r="W40" s="312"/>
      <c r="X40" s="312" t="str">
        <f ca="1">IF(AND('CONTROL INTERNO'!$H$34="Muy Baja",'CONTROL INTERNO'!$L$34="Moderado"),CONCATENATE("R",'CONTROL INTERNO'!$A$34),"")</f>
        <v/>
      </c>
      <c r="Y40" s="312"/>
      <c r="Z40" s="312" t="str">
        <f ca="1">IF(AND('CONTROL INTERNO'!$H$40="Muy Baja",'CONTROL INTERNO'!$L$40="Moderado"),CONCATENATE("R",'CONTROL INTERNO'!$A$40),"")</f>
        <v/>
      </c>
      <c r="AA40" s="313"/>
      <c r="AB40" s="294" t="str">
        <f ca="1">IF(AND('CONTROL INTERNO'!$H$28="Muy Baja",'CONTROL INTERNO'!$L$28="Mayor"),CONCATENATE("R",'CONTROL INTERNO'!$A$28),"")</f>
        <v/>
      </c>
      <c r="AC40" s="291"/>
      <c r="AD40" s="289" t="str">
        <f ca="1">IF(AND('CONTROL INTERNO'!$H$34="Muy Baja",'CONTROL INTERNO'!$L$34="Mayor"),CONCATENATE("R",'CONTROL INTERNO'!$A$34),"")</f>
        <v/>
      </c>
      <c r="AE40" s="289"/>
      <c r="AF40" s="289" t="str">
        <f ca="1">IF(AND('CONTROL INTERNO'!$H$40="Muy Baja",'CONTROL INTERNO'!$L$40="Mayor"),CONCATENATE("R",'CONTROL INTERNO'!$A$40),"")</f>
        <v/>
      </c>
      <c r="AG40" s="290"/>
      <c r="AH40" s="302" t="str">
        <f ca="1">IF(AND('CONTROL INTERNO'!$H$28="Muy Baja",'CONTROL INTERNO'!$L$28="Catastrófico"),CONCATENATE("R",'CONTROL INTERNO'!$A$28),"")</f>
        <v/>
      </c>
      <c r="AI40" s="303"/>
      <c r="AJ40" s="303" t="str">
        <f ca="1">IF(AND('CONTROL INTERNO'!$H$34="Muy Baja",'CONTROL INTERNO'!$L$34="Catastrófico"),CONCATENATE("R",'CONTROL INTERNO'!$A$34),"")</f>
        <v/>
      </c>
      <c r="AK40" s="303"/>
      <c r="AL40" s="303" t="str">
        <f ca="1">IF(AND('CONTROL INTERNO'!$H$40="Muy Baja",'CONTROL INTERNO'!$L$40="Catastrófico"),CONCATENATE("R",'CONTROL INTERNO'!$A$40),"")</f>
        <v/>
      </c>
      <c r="AM40" s="30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42"/>
      <c r="C41" s="242"/>
      <c r="D41" s="243"/>
      <c r="E41" s="283"/>
      <c r="F41" s="284"/>
      <c r="G41" s="284"/>
      <c r="H41" s="284"/>
      <c r="I41" s="285"/>
      <c r="J41" s="322"/>
      <c r="K41" s="320"/>
      <c r="L41" s="320"/>
      <c r="M41" s="320"/>
      <c r="N41" s="320"/>
      <c r="O41" s="321"/>
      <c r="P41" s="322"/>
      <c r="Q41" s="320"/>
      <c r="R41" s="320"/>
      <c r="S41" s="320"/>
      <c r="T41" s="320"/>
      <c r="U41" s="321"/>
      <c r="V41" s="311"/>
      <c r="W41" s="312"/>
      <c r="X41" s="312"/>
      <c r="Y41" s="312"/>
      <c r="Z41" s="312"/>
      <c r="AA41" s="313"/>
      <c r="AB41" s="294"/>
      <c r="AC41" s="291"/>
      <c r="AD41" s="289"/>
      <c r="AE41" s="289"/>
      <c r="AF41" s="289"/>
      <c r="AG41" s="290"/>
      <c r="AH41" s="302"/>
      <c r="AI41" s="303"/>
      <c r="AJ41" s="303"/>
      <c r="AK41" s="303"/>
      <c r="AL41" s="303"/>
      <c r="AM41" s="30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42"/>
      <c r="C42" s="242"/>
      <c r="D42" s="243"/>
      <c r="E42" s="283"/>
      <c r="F42" s="284"/>
      <c r="G42" s="284"/>
      <c r="H42" s="284"/>
      <c r="I42" s="285"/>
      <c r="J42" s="322" t="str">
        <f ca="1">IF(AND('CONTROL INTERNO'!$H$46="Muy Baja",'CONTROL INTERNO'!$L$46="Leve"),CONCATENATE("R",'CONTROL INTERNO'!$A$46),"")</f>
        <v/>
      </c>
      <c r="K42" s="320"/>
      <c r="L42" s="320" t="str">
        <f ca="1">IF(AND('CONTROL INTERNO'!$H$52="Muy Baja",'CONTROL INTERNO'!$L$52="Leve"),CONCATENATE("R",'CONTROL INTERNO'!$A$52),"")</f>
        <v/>
      </c>
      <c r="M42" s="320"/>
      <c r="N42" s="320" t="str">
        <f ca="1">IF(AND('CONTROL INTERNO'!$H$58="Muy Baja",'CONTROL INTERNO'!$L$58="Leve"),CONCATENATE("R",'CONTROL INTERNO'!$A$58),"")</f>
        <v/>
      </c>
      <c r="O42" s="321"/>
      <c r="P42" s="322" t="str">
        <f ca="1">IF(AND('CONTROL INTERNO'!$H$46="Muy Baja",'CONTROL INTERNO'!$L$46="Menor"),CONCATENATE("R",'CONTROL INTERNO'!$A$46),"")</f>
        <v/>
      </c>
      <c r="Q42" s="320"/>
      <c r="R42" s="320" t="str">
        <f ca="1">IF(AND('CONTROL INTERNO'!$H$52="Muy Baja",'CONTROL INTERNO'!$L$52="Menor"),CONCATENATE("R",'CONTROL INTERNO'!$A$52),"")</f>
        <v/>
      </c>
      <c r="S42" s="320"/>
      <c r="T42" s="320" t="str">
        <f ca="1">IF(AND('CONTROL INTERNO'!$H$58="Muy Baja",'CONTROL INTERNO'!$L$58="Menor"),CONCATENATE("R",'CONTROL INTERNO'!$A$58),"")</f>
        <v/>
      </c>
      <c r="U42" s="321"/>
      <c r="V42" s="311" t="str">
        <f ca="1">IF(AND('CONTROL INTERNO'!$H$46="Muy Baja",'CONTROL INTERNO'!$L$46="Moderado"),CONCATENATE("R",'CONTROL INTERNO'!$A$46),"")</f>
        <v/>
      </c>
      <c r="W42" s="312"/>
      <c r="X42" s="312" t="str">
        <f ca="1">IF(AND('CONTROL INTERNO'!$H$52="Muy Baja",'CONTROL INTERNO'!$L$52="Moderado"),CONCATENATE("R",'CONTROL INTERNO'!$A$52),"")</f>
        <v/>
      </c>
      <c r="Y42" s="312"/>
      <c r="Z42" s="312" t="str">
        <f ca="1">IF(AND('CONTROL INTERNO'!$H$58="Muy Baja",'CONTROL INTERNO'!$L$58="Moderado"),CONCATENATE("R",'CONTROL INTERNO'!$A$58),"")</f>
        <v/>
      </c>
      <c r="AA42" s="313"/>
      <c r="AB42" s="294" t="str">
        <f ca="1">IF(AND('CONTROL INTERNO'!$H$46="Muy Baja",'CONTROL INTERNO'!$L$46="Mayor"),CONCATENATE("R",'CONTROL INTERNO'!$A$46),"")</f>
        <v/>
      </c>
      <c r="AC42" s="291"/>
      <c r="AD42" s="289" t="str">
        <f ca="1">IF(AND('CONTROL INTERNO'!$H$52="Muy Baja",'CONTROL INTERNO'!$L$52="Mayor"),CONCATENATE("R",'CONTROL INTERNO'!$A$52),"")</f>
        <v/>
      </c>
      <c r="AE42" s="289"/>
      <c r="AF42" s="289" t="str">
        <f ca="1">IF(AND('CONTROL INTERNO'!$H$58="Muy Baja",'CONTROL INTERNO'!$L$58="Mayor"),CONCATENATE("R",'CONTROL INTERNO'!$A$58),"")</f>
        <v/>
      </c>
      <c r="AG42" s="290"/>
      <c r="AH42" s="302" t="str">
        <f ca="1">IF(AND('CONTROL INTERNO'!$H$46="Muy Baja",'CONTROL INTERNO'!$L$46="Catastrófico"),CONCATENATE("R",'CONTROL INTERNO'!$A$46),"")</f>
        <v/>
      </c>
      <c r="AI42" s="303"/>
      <c r="AJ42" s="303" t="str">
        <f ca="1">IF(AND('CONTROL INTERNO'!$H$52="Muy Baja",'CONTROL INTERNO'!$L$52="Catastrófico"),CONCATENATE("R",'CONTROL INTERNO'!$A$52),"")</f>
        <v/>
      </c>
      <c r="AK42" s="303"/>
      <c r="AL42" s="303" t="str">
        <f ca="1">IF(AND('CONTROL INTERNO'!$H$58="Muy Baja",'CONTROL INTERNO'!$L$58="Catastrófico"),CONCATENATE("R",'CONTROL INTERNO'!$A$58),"")</f>
        <v/>
      </c>
      <c r="AM42" s="30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42"/>
      <c r="C43" s="242"/>
      <c r="D43" s="243"/>
      <c r="E43" s="283"/>
      <c r="F43" s="284"/>
      <c r="G43" s="284"/>
      <c r="H43" s="284"/>
      <c r="I43" s="285"/>
      <c r="J43" s="322"/>
      <c r="K43" s="320"/>
      <c r="L43" s="320"/>
      <c r="M43" s="320"/>
      <c r="N43" s="320"/>
      <c r="O43" s="321"/>
      <c r="P43" s="322"/>
      <c r="Q43" s="320"/>
      <c r="R43" s="320"/>
      <c r="S43" s="320"/>
      <c r="T43" s="320"/>
      <c r="U43" s="321"/>
      <c r="V43" s="311"/>
      <c r="W43" s="312"/>
      <c r="X43" s="312"/>
      <c r="Y43" s="312"/>
      <c r="Z43" s="312"/>
      <c r="AA43" s="313"/>
      <c r="AB43" s="294"/>
      <c r="AC43" s="291"/>
      <c r="AD43" s="289"/>
      <c r="AE43" s="289"/>
      <c r="AF43" s="289"/>
      <c r="AG43" s="290"/>
      <c r="AH43" s="302"/>
      <c r="AI43" s="303"/>
      <c r="AJ43" s="303"/>
      <c r="AK43" s="303"/>
      <c r="AL43" s="303"/>
      <c r="AM43" s="30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42"/>
      <c r="C44" s="242"/>
      <c r="D44" s="243"/>
      <c r="E44" s="283"/>
      <c r="F44" s="284"/>
      <c r="G44" s="284"/>
      <c r="H44" s="284"/>
      <c r="I44" s="285"/>
      <c r="J44" s="322" t="str">
        <f ca="1">IF(AND('CONTROL INTERNO'!$H$64="Muy Baja",'CONTROL INTERNO'!$L$64="Leve"),CONCATENATE("R",'CONTROL INTERNO'!$A$64),"")</f>
        <v/>
      </c>
      <c r="K44" s="320"/>
      <c r="L44" s="320" t="str">
        <f>IF(AND('CONTROL INTERNO'!$H$70="Muy Baja",'CONTROL INTERNO'!$L$70="Leve"),CONCATENATE("R",'CONTROL INTERNO'!$A$70),"")</f>
        <v/>
      </c>
      <c r="M44" s="320"/>
      <c r="N44" s="320" t="str">
        <f>IF(AND('CONTROL INTERNO'!$H$76="Muy Baja",'CONTROL INTERNO'!$L$76="Leve"),CONCATENATE("R",'CONTROL INTERNO'!$A$76),"")</f>
        <v/>
      </c>
      <c r="O44" s="321"/>
      <c r="P44" s="322" t="str">
        <f ca="1">IF(AND('CONTROL INTERNO'!$H$64="Muy Baja",'CONTROL INTERNO'!$L$64="Menor"),CONCATENATE("R",'CONTROL INTERNO'!$A$64),"")</f>
        <v/>
      </c>
      <c r="Q44" s="320"/>
      <c r="R44" s="320" t="str">
        <f>IF(AND('CONTROL INTERNO'!$H$70="Muy Baja",'CONTROL INTERNO'!$L$70="Menor"),CONCATENATE("R",'CONTROL INTERNO'!$A$70),"")</f>
        <v/>
      </c>
      <c r="S44" s="320"/>
      <c r="T44" s="320" t="str">
        <f>IF(AND('CONTROL INTERNO'!$H$76="Muy Baja",'CONTROL INTERNO'!$L$76="Menor"),CONCATENATE("R",'CONTROL INTERNO'!$A$76),"")</f>
        <v/>
      </c>
      <c r="U44" s="321"/>
      <c r="V44" s="311" t="str">
        <f ca="1">IF(AND('CONTROL INTERNO'!$H$64="Muy Baja",'CONTROL INTERNO'!$L$64="Moderado"),CONCATENATE("R",'CONTROL INTERNO'!$A$64),"")</f>
        <v/>
      </c>
      <c r="W44" s="312"/>
      <c r="X44" s="312" t="str">
        <f>IF(AND('CONTROL INTERNO'!$H$70="Muy Baja",'CONTROL INTERNO'!$L$70="Moderado"),CONCATENATE("R",'CONTROL INTERNO'!$A$70),"")</f>
        <v/>
      </c>
      <c r="Y44" s="312"/>
      <c r="Z44" s="312" t="str">
        <f>IF(AND('CONTROL INTERNO'!$H$76="Muy Baja",'CONTROL INTERNO'!$L$76="Moderado"),CONCATENATE("R",'CONTROL INTERNO'!$A$76),"")</f>
        <v/>
      </c>
      <c r="AA44" s="313"/>
      <c r="AB44" s="294" t="str">
        <f ca="1">IF(AND('CONTROL INTERNO'!$H$64="Muy Baja",'CONTROL INTERNO'!$L$64="Mayor"),CONCATENATE("R",'CONTROL INTERNO'!$A$64),"")</f>
        <v/>
      </c>
      <c r="AC44" s="291"/>
      <c r="AD44" s="289" t="str">
        <f>IF(AND('CONTROL INTERNO'!$H$70="Muy Baja",'CONTROL INTERNO'!$L$70="Mayor"),CONCATENATE("R",'CONTROL INTERNO'!$A$70),"")</f>
        <v/>
      </c>
      <c r="AE44" s="289"/>
      <c r="AF44" s="289" t="str">
        <f>IF(AND('CONTROL INTERNO'!$H$76="Muy Baja",'CONTROL INTERNO'!$L$76="Mayor"),CONCATENATE("R",'CONTROL INTERNO'!$A$76),"")</f>
        <v/>
      </c>
      <c r="AG44" s="290"/>
      <c r="AH44" s="302" t="str">
        <f ca="1">IF(AND('CONTROL INTERNO'!$H$64="Muy Baja",'CONTROL INTERNO'!$L$64="Catastrófico"),CONCATENATE("R",'CONTROL INTERNO'!$A$64),"")</f>
        <v/>
      </c>
      <c r="AI44" s="303"/>
      <c r="AJ44" s="303" t="str">
        <f>IF(AND('CONTROL INTERNO'!$H$70="Muy Baja",'CONTROL INTERNO'!$L$70="Catastrófico"),CONCATENATE("R",'CONTROL INTERNO'!$A$70),"")</f>
        <v/>
      </c>
      <c r="AK44" s="303"/>
      <c r="AL44" s="303" t="str">
        <f>IF(AND('CONTROL INTERNO'!$H$76="Muy Baja",'CONTROL INTERNO'!$L$76="Catastrófico"),CONCATENATE("R",'CONTROL INTERNO'!$A$76),"")</f>
        <v/>
      </c>
      <c r="AM44" s="30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42"/>
      <c r="C45" s="242"/>
      <c r="D45" s="243"/>
      <c r="E45" s="286"/>
      <c r="F45" s="287"/>
      <c r="G45" s="287"/>
      <c r="H45" s="287"/>
      <c r="I45" s="288"/>
      <c r="J45" s="323"/>
      <c r="K45" s="324"/>
      <c r="L45" s="324"/>
      <c r="M45" s="324"/>
      <c r="N45" s="324"/>
      <c r="O45" s="325"/>
      <c r="P45" s="323"/>
      <c r="Q45" s="324"/>
      <c r="R45" s="324"/>
      <c r="S45" s="324"/>
      <c r="T45" s="324"/>
      <c r="U45" s="325"/>
      <c r="V45" s="314"/>
      <c r="W45" s="315"/>
      <c r="X45" s="315"/>
      <c r="Y45" s="315"/>
      <c r="Z45" s="315"/>
      <c r="AA45" s="316"/>
      <c r="AB45" s="299"/>
      <c r="AC45" s="300"/>
      <c r="AD45" s="300"/>
      <c r="AE45" s="300"/>
      <c r="AF45" s="300"/>
      <c r="AG45" s="301"/>
      <c r="AH45" s="305"/>
      <c r="AI45" s="306"/>
      <c r="AJ45" s="306"/>
      <c r="AK45" s="306"/>
      <c r="AL45" s="306"/>
      <c r="AM45" s="30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0" t="s">
        <v>112</v>
      </c>
      <c r="K46" s="281"/>
      <c r="L46" s="281"/>
      <c r="M46" s="281"/>
      <c r="N46" s="281"/>
      <c r="O46" s="282"/>
      <c r="P46" s="280" t="s">
        <v>111</v>
      </c>
      <c r="Q46" s="281"/>
      <c r="R46" s="281"/>
      <c r="S46" s="281"/>
      <c r="T46" s="281"/>
      <c r="U46" s="282"/>
      <c r="V46" s="280" t="s">
        <v>110</v>
      </c>
      <c r="W46" s="281"/>
      <c r="X46" s="281"/>
      <c r="Y46" s="281"/>
      <c r="Z46" s="281"/>
      <c r="AA46" s="282"/>
      <c r="AB46" s="280" t="s">
        <v>109</v>
      </c>
      <c r="AC46" s="298"/>
      <c r="AD46" s="281"/>
      <c r="AE46" s="281"/>
      <c r="AF46" s="281"/>
      <c r="AG46" s="282"/>
      <c r="AH46" s="280" t="s">
        <v>108</v>
      </c>
      <c r="AI46" s="281"/>
      <c r="AJ46" s="281"/>
      <c r="AK46" s="281"/>
      <c r="AL46" s="281"/>
      <c r="AM46" s="282"/>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83"/>
      <c r="K47" s="284"/>
      <c r="L47" s="284"/>
      <c r="M47" s="284"/>
      <c r="N47" s="284"/>
      <c r="O47" s="285"/>
      <c r="P47" s="283"/>
      <c r="Q47" s="284"/>
      <c r="R47" s="284"/>
      <c r="S47" s="284"/>
      <c r="T47" s="284"/>
      <c r="U47" s="285"/>
      <c r="V47" s="283"/>
      <c r="W47" s="284"/>
      <c r="X47" s="284"/>
      <c r="Y47" s="284"/>
      <c r="Z47" s="284"/>
      <c r="AA47" s="285"/>
      <c r="AB47" s="283"/>
      <c r="AC47" s="284"/>
      <c r="AD47" s="284"/>
      <c r="AE47" s="284"/>
      <c r="AF47" s="284"/>
      <c r="AG47" s="285"/>
      <c r="AH47" s="283"/>
      <c r="AI47" s="284"/>
      <c r="AJ47" s="284"/>
      <c r="AK47" s="284"/>
      <c r="AL47" s="284"/>
      <c r="AM47" s="285"/>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83"/>
      <c r="K48" s="284"/>
      <c r="L48" s="284"/>
      <c r="M48" s="284"/>
      <c r="N48" s="284"/>
      <c r="O48" s="285"/>
      <c r="P48" s="283"/>
      <c r="Q48" s="284"/>
      <c r="R48" s="284"/>
      <c r="S48" s="284"/>
      <c r="T48" s="284"/>
      <c r="U48" s="285"/>
      <c r="V48" s="283"/>
      <c r="W48" s="284"/>
      <c r="X48" s="284"/>
      <c r="Y48" s="284"/>
      <c r="Z48" s="284"/>
      <c r="AA48" s="285"/>
      <c r="AB48" s="283"/>
      <c r="AC48" s="284"/>
      <c r="AD48" s="284"/>
      <c r="AE48" s="284"/>
      <c r="AF48" s="284"/>
      <c r="AG48" s="285"/>
      <c r="AH48" s="283"/>
      <c r="AI48" s="284"/>
      <c r="AJ48" s="284"/>
      <c r="AK48" s="284"/>
      <c r="AL48" s="284"/>
      <c r="AM48" s="285"/>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83"/>
      <c r="K49" s="284"/>
      <c r="L49" s="284"/>
      <c r="M49" s="284"/>
      <c r="N49" s="284"/>
      <c r="O49" s="285"/>
      <c r="P49" s="283"/>
      <c r="Q49" s="284"/>
      <c r="R49" s="284"/>
      <c r="S49" s="284"/>
      <c r="T49" s="284"/>
      <c r="U49" s="285"/>
      <c r="V49" s="283"/>
      <c r="W49" s="284"/>
      <c r="X49" s="284"/>
      <c r="Y49" s="284"/>
      <c r="Z49" s="284"/>
      <c r="AA49" s="285"/>
      <c r="AB49" s="283"/>
      <c r="AC49" s="284"/>
      <c r="AD49" s="284"/>
      <c r="AE49" s="284"/>
      <c r="AF49" s="284"/>
      <c r="AG49" s="285"/>
      <c r="AH49" s="283"/>
      <c r="AI49" s="284"/>
      <c r="AJ49" s="284"/>
      <c r="AK49" s="284"/>
      <c r="AL49" s="284"/>
      <c r="AM49" s="285"/>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83"/>
      <c r="K50" s="284"/>
      <c r="L50" s="284"/>
      <c r="M50" s="284"/>
      <c r="N50" s="284"/>
      <c r="O50" s="285"/>
      <c r="P50" s="283"/>
      <c r="Q50" s="284"/>
      <c r="R50" s="284"/>
      <c r="S50" s="284"/>
      <c r="T50" s="284"/>
      <c r="U50" s="285"/>
      <c r="V50" s="283"/>
      <c r="W50" s="284"/>
      <c r="X50" s="284"/>
      <c r="Y50" s="284"/>
      <c r="Z50" s="284"/>
      <c r="AA50" s="285"/>
      <c r="AB50" s="283"/>
      <c r="AC50" s="284"/>
      <c r="AD50" s="284"/>
      <c r="AE50" s="284"/>
      <c r="AF50" s="284"/>
      <c r="AG50" s="285"/>
      <c r="AH50" s="283"/>
      <c r="AI50" s="284"/>
      <c r="AJ50" s="284"/>
      <c r="AK50" s="284"/>
      <c r="AL50" s="284"/>
      <c r="AM50" s="285"/>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86"/>
      <c r="K51" s="287"/>
      <c r="L51" s="287"/>
      <c r="M51" s="287"/>
      <c r="N51" s="287"/>
      <c r="O51" s="288"/>
      <c r="P51" s="286"/>
      <c r="Q51" s="287"/>
      <c r="R51" s="287"/>
      <c r="S51" s="287"/>
      <c r="T51" s="287"/>
      <c r="U51" s="288"/>
      <c r="V51" s="286"/>
      <c r="W51" s="287"/>
      <c r="X51" s="287"/>
      <c r="Y51" s="287"/>
      <c r="Z51" s="287"/>
      <c r="AA51" s="288"/>
      <c r="AB51" s="286"/>
      <c r="AC51" s="287"/>
      <c r="AD51" s="287"/>
      <c r="AE51" s="287"/>
      <c r="AF51" s="287"/>
      <c r="AG51" s="288"/>
      <c r="AH51" s="286"/>
      <c r="AI51" s="287"/>
      <c r="AJ51" s="287"/>
      <c r="AK51" s="287"/>
      <c r="AL51" s="287"/>
      <c r="AM51" s="288"/>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M248"/>
  <sheetViews>
    <sheetView topLeftCell="A13" zoomScale="50" zoomScaleNormal="50" workbookViewId="0">
      <selection activeCell="E46" sqref="E46:I55"/>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56" t="s">
        <v>160</v>
      </c>
      <c r="C2" s="357"/>
      <c r="D2" s="357"/>
      <c r="E2" s="357"/>
      <c r="F2" s="357"/>
      <c r="G2" s="357"/>
      <c r="H2" s="357"/>
      <c r="I2" s="357"/>
      <c r="J2" s="296" t="s">
        <v>2</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57"/>
      <c r="C3" s="357"/>
      <c r="D3" s="357"/>
      <c r="E3" s="357"/>
      <c r="F3" s="357"/>
      <c r="G3" s="357"/>
      <c r="H3" s="357"/>
      <c r="I3" s="357"/>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57"/>
      <c r="C4" s="357"/>
      <c r="D4" s="357"/>
      <c r="E4" s="357"/>
      <c r="F4" s="357"/>
      <c r="G4" s="357"/>
      <c r="H4" s="357"/>
      <c r="I4" s="357"/>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42" t="s">
        <v>4</v>
      </c>
      <c r="C6" s="242"/>
      <c r="D6" s="243"/>
      <c r="E6" s="339" t="s">
        <v>116</v>
      </c>
      <c r="F6" s="340"/>
      <c r="G6" s="340"/>
      <c r="H6" s="340"/>
      <c r="I6" s="358"/>
      <c r="J6" s="46" t="str">
        <f ca="1">IF(AND('CONTROL INTERNO'!$Y$10="Muy Alta",'CONTROL INTERNO'!$AA$10="Leve"),CONCATENATE("R1C",'CONTROL INTERNO'!$O$10),"")</f>
        <v/>
      </c>
      <c r="K6" s="47" t="str">
        <f>IF(AND('CONTROL INTERNO'!$Y$11="Muy Alta",'CONTROL INTERNO'!$AA$11="Leve"),CONCATENATE("R1C",'CONTROL INTERNO'!$O$11),"")</f>
        <v/>
      </c>
      <c r="L6" s="47" t="str">
        <f>IF(AND('CONTROL INTERNO'!$Y$12="Muy Alta",'CONTROL INTERNO'!$AA$12="Leve"),CONCATENATE("R1C",'CONTROL INTERNO'!$O$12),"")</f>
        <v/>
      </c>
      <c r="M6" s="47" t="str">
        <f>IF(AND('CONTROL INTERNO'!$Y$13="Muy Alta",'CONTROL INTERNO'!$AA$13="Leve"),CONCATENATE("R1C",'CONTROL INTERNO'!$O$13),"")</f>
        <v/>
      </c>
      <c r="N6" s="47" t="str">
        <f>IF(AND('CONTROL INTERNO'!$Y$14="Muy Alta",'CONTROL INTERNO'!$AA$14="Leve"),CONCATENATE("R1C",'CONTROL INTERNO'!$O$14),"")</f>
        <v/>
      </c>
      <c r="O6" s="48" t="str">
        <f>IF(AND('CONTROL INTERNO'!$Y$15="Muy Alta",'CONTROL INTERNO'!$AA$15="Leve"),CONCATENATE("R1C",'CONTROL INTERNO'!$O$15),"")</f>
        <v/>
      </c>
      <c r="P6" s="46" t="str">
        <f ca="1">IF(AND('CONTROL INTERNO'!$Y$10="Muy Alta",'CONTROL INTERNO'!$AA$10="Menor"),CONCATENATE("R1C",'CONTROL INTERNO'!$O$10),"")</f>
        <v/>
      </c>
      <c r="Q6" s="47" t="str">
        <f>IF(AND('CONTROL INTERNO'!$Y$11="Muy Alta",'CONTROL INTERNO'!$AA$11="Menor"),CONCATENATE("R1C",'CONTROL INTERNO'!$O$11),"")</f>
        <v/>
      </c>
      <c r="R6" s="47" t="str">
        <f>IF(AND('CONTROL INTERNO'!$Y$12="Muy Alta",'CONTROL INTERNO'!$AA$12="Menor"),CONCATENATE("R1C",'CONTROL INTERNO'!$O$12),"")</f>
        <v/>
      </c>
      <c r="S6" s="47" t="str">
        <f>IF(AND('CONTROL INTERNO'!$Y$13="Muy Alta",'CONTROL INTERNO'!$AA$13="Menor"),CONCATENATE("R1C",'CONTROL INTERNO'!$O$13),"")</f>
        <v/>
      </c>
      <c r="T6" s="47" t="str">
        <f>IF(AND('CONTROL INTERNO'!$Y$14="Muy Alta",'CONTROL INTERNO'!$AA$14="Menor"),CONCATENATE("R1C",'CONTROL INTERNO'!$O$14),"")</f>
        <v/>
      </c>
      <c r="U6" s="48" t="str">
        <f>IF(AND('CONTROL INTERNO'!$Y$15="Muy Alta",'CONTROL INTERNO'!$AA$15="Menor"),CONCATENATE("R1C",'CONTROL INTERNO'!$O$15),"")</f>
        <v/>
      </c>
      <c r="V6" s="46" t="str">
        <f ca="1">IF(AND('CONTROL INTERNO'!$Y$10="Muy Alta",'CONTROL INTERNO'!$AA$10="Moderado"),CONCATENATE("R1C",'CONTROL INTERNO'!$O$10),"")</f>
        <v/>
      </c>
      <c r="W6" s="47" t="str">
        <f>IF(AND('CONTROL INTERNO'!$Y$11="Muy Alta",'CONTROL INTERNO'!$AA$11="Moderado"),CONCATENATE("R1C",'CONTROL INTERNO'!$O$11),"")</f>
        <v/>
      </c>
      <c r="X6" s="47" t="str">
        <f>IF(AND('CONTROL INTERNO'!$Y$12="Muy Alta",'CONTROL INTERNO'!$AA$12="Moderado"),CONCATENATE("R1C",'CONTROL INTERNO'!$O$12),"")</f>
        <v/>
      </c>
      <c r="Y6" s="47" t="str">
        <f>IF(AND('CONTROL INTERNO'!$Y$13="Muy Alta",'CONTROL INTERNO'!$AA$13="Moderado"),CONCATENATE("R1C",'CONTROL INTERNO'!$O$13),"")</f>
        <v/>
      </c>
      <c r="Z6" s="47" t="str">
        <f>IF(AND('CONTROL INTERNO'!$Y$14="Muy Alta",'CONTROL INTERNO'!$AA$14="Moderado"),CONCATENATE("R1C",'CONTROL INTERNO'!$O$14),"")</f>
        <v/>
      </c>
      <c r="AA6" s="48" t="str">
        <f>IF(AND('CONTROL INTERNO'!$Y$15="Muy Alta",'CONTROL INTERNO'!$AA$15="Moderado"),CONCATENATE("R1C",'CONTROL INTERNO'!$O$15),"")</f>
        <v/>
      </c>
      <c r="AB6" s="46" t="str">
        <f ca="1">IF(AND('CONTROL INTERNO'!$Y$10="Muy Alta",'CONTROL INTERNO'!$AA$10="Mayor"),CONCATENATE("R1C",'CONTROL INTERNO'!$O$10),"")</f>
        <v/>
      </c>
      <c r="AC6" s="47" t="str">
        <f>IF(AND('CONTROL INTERNO'!$Y$11="Muy Alta",'CONTROL INTERNO'!$AA$11="Mayor"),CONCATENATE("R1C",'CONTROL INTERNO'!$O$11),"")</f>
        <v/>
      </c>
      <c r="AD6" s="47" t="str">
        <f>IF(AND('CONTROL INTERNO'!$Y$12="Muy Alta",'CONTROL INTERNO'!$AA$12="Mayor"),CONCATENATE("R1C",'CONTROL INTERNO'!$O$12),"")</f>
        <v/>
      </c>
      <c r="AE6" s="47" t="str">
        <f>IF(AND('CONTROL INTERNO'!$Y$13="Muy Alta",'CONTROL INTERNO'!$AA$13="Mayor"),CONCATENATE("R1C",'CONTROL INTERNO'!$O$13),"")</f>
        <v/>
      </c>
      <c r="AF6" s="47" t="str">
        <f>IF(AND('CONTROL INTERNO'!$Y$14="Muy Alta",'CONTROL INTERNO'!$AA$14="Mayor"),CONCATENATE("R1C",'CONTROL INTERNO'!$O$14),"")</f>
        <v/>
      </c>
      <c r="AG6" s="48" t="str">
        <f>IF(AND('CONTROL INTERNO'!$Y$15="Muy Alta",'CONTROL INTERNO'!$AA$15="Mayor"),CONCATENATE("R1C",'CONTROL INTERNO'!$O$15),"")</f>
        <v/>
      </c>
      <c r="AH6" s="49" t="str">
        <f ca="1">IF(AND('CONTROL INTERNO'!$Y$10="Muy Alta",'CONTROL INTERNO'!$AA$10="Catastrófico"),CONCATENATE("R1C",'CONTROL INTERNO'!$O$10),"")</f>
        <v/>
      </c>
      <c r="AI6" s="50" t="str">
        <f>IF(AND('CONTROL INTERNO'!$Y$11="Muy Alta",'CONTROL INTERNO'!$AA$11="Catastrófico"),CONCATENATE("R1C",'CONTROL INTERNO'!$O$11),"")</f>
        <v/>
      </c>
      <c r="AJ6" s="50" t="str">
        <f>IF(AND('CONTROL INTERNO'!$Y$12="Muy Alta",'CONTROL INTERNO'!$AA$12="Catastrófico"),CONCATENATE("R1C",'CONTROL INTERNO'!$O$12),"")</f>
        <v/>
      </c>
      <c r="AK6" s="50" t="str">
        <f>IF(AND('CONTROL INTERNO'!$Y$13="Muy Alta",'CONTROL INTERNO'!$AA$13="Catastrófico"),CONCATENATE("R1C",'CONTROL INTERNO'!$O$13),"")</f>
        <v/>
      </c>
      <c r="AL6" s="50" t="str">
        <f>IF(AND('CONTROL INTERNO'!$Y$14="Muy Alta",'CONTROL INTERNO'!$AA$14="Catastrófico"),CONCATENATE("R1C",'CONTROL INTERNO'!$O$14),"")</f>
        <v/>
      </c>
      <c r="AM6" s="51" t="str">
        <f>IF(AND('CONTROL INTERNO'!$Y$15="Muy Alta",'CONTROL INTERNO'!$AA$15="Catastrófico"),CONCATENATE("R1C",'CONTROL INTERNO'!$O$15),"")</f>
        <v/>
      </c>
      <c r="AN6" s="84"/>
      <c r="AO6" s="347" t="s">
        <v>79</v>
      </c>
      <c r="AP6" s="348"/>
      <c r="AQ6" s="348"/>
      <c r="AR6" s="348"/>
      <c r="AS6" s="348"/>
      <c r="AT6" s="34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42"/>
      <c r="C7" s="242"/>
      <c r="D7" s="243"/>
      <c r="E7" s="343"/>
      <c r="F7" s="344"/>
      <c r="G7" s="344"/>
      <c r="H7" s="344"/>
      <c r="I7" s="359"/>
      <c r="J7" s="52" t="str">
        <f ca="1">IF(AND('CONTROL INTERNO'!$Y$16="Muy Alta",'CONTROL INTERNO'!$AA$16="Leve"),CONCATENATE("R2C",'CONTROL INTERNO'!$O$16),"")</f>
        <v/>
      </c>
      <c r="K7" s="53" t="str">
        <f>IF(AND('CONTROL INTERNO'!$Y$17="Muy Alta",'CONTROL INTERNO'!$AA$17="Leve"),CONCATENATE("R2C",'CONTROL INTERNO'!$O$17),"")</f>
        <v/>
      </c>
      <c r="L7" s="53" t="str">
        <f>IF(AND('CONTROL INTERNO'!$Y$18="Muy Alta",'CONTROL INTERNO'!$AA$18="Leve"),CONCATENATE("R2C",'CONTROL INTERNO'!$O$18),"")</f>
        <v/>
      </c>
      <c r="M7" s="53" t="str">
        <f>IF(AND('CONTROL INTERNO'!$Y$19="Muy Alta",'CONTROL INTERNO'!$AA$19="Leve"),CONCATENATE("R2C",'CONTROL INTERNO'!$O$19),"")</f>
        <v/>
      </c>
      <c r="N7" s="53" t="str">
        <f>IF(AND('CONTROL INTERNO'!$Y$20="Muy Alta",'CONTROL INTERNO'!$AA$20="Leve"),CONCATENATE("R2C",'CONTROL INTERNO'!$O$20),"")</f>
        <v/>
      </c>
      <c r="O7" s="54" t="str">
        <f>IF(AND('CONTROL INTERNO'!$Y$21="Muy Alta",'CONTROL INTERNO'!$AA$21="Leve"),CONCATENATE("R2C",'CONTROL INTERNO'!$O$21),"")</f>
        <v/>
      </c>
      <c r="P7" s="52" t="str">
        <f ca="1">IF(AND('CONTROL INTERNO'!$Y$16="Muy Alta",'CONTROL INTERNO'!$AA$16="Menor"),CONCATENATE("R2C",'CONTROL INTERNO'!$O$16),"")</f>
        <v/>
      </c>
      <c r="Q7" s="53" t="str">
        <f>IF(AND('CONTROL INTERNO'!$Y$17="Muy Alta",'CONTROL INTERNO'!$AA$17="Menor"),CONCATENATE("R2C",'CONTROL INTERNO'!$O$17),"")</f>
        <v/>
      </c>
      <c r="R7" s="53" t="str">
        <f>IF(AND('CONTROL INTERNO'!$Y$18="Muy Alta",'CONTROL INTERNO'!$AA$18="Menor"),CONCATENATE("R2C",'CONTROL INTERNO'!$O$18),"")</f>
        <v/>
      </c>
      <c r="S7" s="53" t="str">
        <f>IF(AND('CONTROL INTERNO'!$Y$19="Muy Alta",'CONTROL INTERNO'!$AA$19="Menor"),CONCATENATE("R2C",'CONTROL INTERNO'!$O$19),"")</f>
        <v/>
      </c>
      <c r="T7" s="53" t="str">
        <f>IF(AND('CONTROL INTERNO'!$Y$20="Muy Alta",'CONTROL INTERNO'!$AA$20="Menor"),CONCATENATE("R2C",'CONTROL INTERNO'!$O$20),"")</f>
        <v/>
      </c>
      <c r="U7" s="54" t="str">
        <f>IF(AND('CONTROL INTERNO'!$Y$21="Muy Alta",'CONTROL INTERNO'!$AA$21="Menor"),CONCATENATE("R2C",'CONTROL INTERNO'!$O$21),"")</f>
        <v/>
      </c>
      <c r="V7" s="52" t="str">
        <f ca="1">IF(AND('CONTROL INTERNO'!$Y$16="Muy Alta",'CONTROL INTERNO'!$AA$16="Moderado"),CONCATENATE("R2C",'CONTROL INTERNO'!$O$16),"")</f>
        <v/>
      </c>
      <c r="W7" s="53" t="str">
        <f>IF(AND('CONTROL INTERNO'!$Y$17="Muy Alta",'CONTROL INTERNO'!$AA$17="Moderado"),CONCATENATE("R2C",'CONTROL INTERNO'!$O$17),"")</f>
        <v/>
      </c>
      <c r="X7" s="53" t="str">
        <f>IF(AND('CONTROL INTERNO'!$Y$18="Muy Alta",'CONTROL INTERNO'!$AA$18="Moderado"),CONCATENATE("R2C",'CONTROL INTERNO'!$O$18),"")</f>
        <v/>
      </c>
      <c r="Y7" s="53" t="str">
        <f>IF(AND('CONTROL INTERNO'!$Y$19="Muy Alta",'CONTROL INTERNO'!$AA$19="Moderado"),CONCATENATE("R2C",'CONTROL INTERNO'!$O$19),"")</f>
        <v/>
      </c>
      <c r="Z7" s="53" t="str">
        <f>IF(AND('CONTROL INTERNO'!$Y$20="Muy Alta",'CONTROL INTERNO'!$AA$20="Moderado"),CONCATENATE("R2C",'CONTROL INTERNO'!$O$20),"")</f>
        <v/>
      </c>
      <c r="AA7" s="54" t="str">
        <f>IF(AND('CONTROL INTERNO'!$Y$21="Muy Alta",'CONTROL INTERNO'!$AA$21="Moderado"),CONCATENATE("R2C",'CONTROL INTERNO'!$O$21),"")</f>
        <v/>
      </c>
      <c r="AB7" s="52" t="str">
        <f ca="1">IF(AND('CONTROL INTERNO'!$Y$16="Muy Alta",'CONTROL INTERNO'!$AA$16="Mayor"),CONCATENATE("R2C",'CONTROL INTERNO'!$O$16),"")</f>
        <v/>
      </c>
      <c r="AC7" s="53" t="str">
        <f>IF(AND('CONTROL INTERNO'!$Y$17="Muy Alta",'CONTROL INTERNO'!$AA$17="Mayor"),CONCATENATE("R2C",'CONTROL INTERNO'!$O$17),"")</f>
        <v/>
      </c>
      <c r="AD7" s="53" t="str">
        <f>IF(AND('CONTROL INTERNO'!$Y$18="Muy Alta",'CONTROL INTERNO'!$AA$18="Mayor"),CONCATENATE("R2C",'CONTROL INTERNO'!$O$18),"")</f>
        <v/>
      </c>
      <c r="AE7" s="53" t="str">
        <f>IF(AND('CONTROL INTERNO'!$Y$19="Muy Alta",'CONTROL INTERNO'!$AA$19="Mayor"),CONCATENATE("R2C",'CONTROL INTERNO'!$O$19),"")</f>
        <v/>
      </c>
      <c r="AF7" s="53" t="str">
        <f>IF(AND('CONTROL INTERNO'!$Y$20="Muy Alta",'CONTROL INTERNO'!$AA$20="Mayor"),CONCATENATE("R2C",'CONTROL INTERNO'!$O$20),"")</f>
        <v/>
      </c>
      <c r="AG7" s="54" t="str">
        <f>IF(AND('CONTROL INTERNO'!$Y$21="Muy Alta",'CONTROL INTERNO'!$AA$21="Mayor"),CONCATENATE("R2C",'CONTROL INTERNO'!$O$21),"")</f>
        <v/>
      </c>
      <c r="AH7" s="55" t="str">
        <f ca="1">IF(AND('CONTROL INTERNO'!$Y$16="Muy Alta",'CONTROL INTERNO'!$AA$16="Catastrófico"),CONCATENATE("R2C",'CONTROL INTERNO'!$O$16),"")</f>
        <v/>
      </c>
      <c r="AI7" s="56" t="str">
        <f>IF(AND('CONTROL INTERNO'!$Y$17="Muy Alta",'CONTROL INTERNO'!$AA$17="Catastrófico"),CONCATENATE("R2C",'CONTROL INTERNO'!$O$17),"")</f>
        <v/>
      </c>
      <c r="AJ7" s="56" t="str">
        <f>IF(AND('CONTROL INTERNO'!$Y$18="Muy Alta",'CONTROL INTERNO'!$AA$18="Catastrófico"),CONCATENATE("R2C",'CONTROL INTERNO'!$O$18),"")</f>
        <v/>
      </c>
      <c r="AK7" s="56" t="str">
        <f>IF(AND('CONTROL INTERNO'!$Y$19="Muy Alta",'CONTROL INTERNO'!$AA$19="Catastrófico"),CONCATENATE("R2C",'CONTROL INTERNO'!$O$19),"")</f>
        <v/>
      </c>
      <c r="AL7" s="56" t="str">
        <f>IF(AND('CONTROL INTERNO'!$Y$20="Muy Alta",'CONTROL INTERNO'!$AA$20="Catastrófico"),CONCATENATE("R2C",'CONTROL INTERNO'!$O$20),"")</f>
        <v/>
      </c>
      <c r="AM7" s="57" t="str">
        <f>IF(AND('CONTROL INTERNO'!$Y$21="Muy Alta",'CONTROL INTERNO'!$AA$21="Catastrófico"),CONCATENATE("R2C",'CONTROL INTERNO'!$O$21),"")</f>
        <v/>
      </c>
      <c r="AN7" s="84"/>
      <c r="AO7" s="350"/>
      <c r="AP7" s="351"/>
      <c r="AQ7" s="351"/>
      <c r="AR7" s="351"/>
      <c r="AS7" s="351"/>
      <c r="AT7" s="35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42"/>
      <c r="C8" s="242"/>
      <c r="D8" s="243"/>
      <c r="E8" s="343"/>
      <c r="F8" s="344"/>
      <c r="G8" s="344"/>
      <c r="H8" s="344"/>
      <c r="I8" s="359"/>
      <c r="J8" s="52" t="str">
        <f>IF(AND('CONTROL INTERNO'!$Y$22="Muy Alta",'CONTROL INTERNO'!$AA$22="Leve"),CONCATENATE("R3C",'CONTROL INTERNO'!$O$22),"")</f>
        <v/>
      </c>
      <c r="K8" s="53" t="str">
        <f>IF(AND('CONTROL INTERNO'!$Y$23="Muy Alta",'CONTROL INTERNO'!$AA$23="Leve"),CONCATENATE("R3C",'CONTROL INTERNO'!$O$23),"")</f>
        <v/>
      </c>
      <c r="L8" s="53" t="str">
        <f>IF(AND('CONTROL INTERNO'!$Y$24="Muy Alta",'CONTROL INTERNO'!$AA$24="Leve"),CONCATENATE("R3C",'CONTROL INTERNO'!$O$24),"")</f>
        <v/>
      </c>
      <c r="M8" s="53" t="str">
        <f>IF(AND('CONTROL INTERNO'!$Y$25="Muy Alta",'CONTROL INTERNO'!$AA$25="Leve"),CONCATENATE("R3C",'CONTROL INTERNO'!$O$25),"")</f>
        <v/>
      </c>
      <c r="N8" s="53" t="str">
        <f>IF(AND('CONTROL INTERNO'!$Y$26="Muy Alta",'CONTROL INTERNO'!$AA$26="Leve"),CONCATENATE("R3C",'CONTROL INTERNO'!$O$26),"")</f>
        <v/>
      </c>
      <c r="O8" s="54" t="str">
        <f>IF(AND('CONTROL INTERNO'!$Y$27="Muy Alta",'CONTROL INTERNO'!$AA$27="Leve"),CONCATENATE("R3C",'CONTROL INTERNO'!$O$27),"")</f>
        <v/>
      </c>
      <c r="P8" s="52" t="str">
        <f>IF(AND('CONTROL INTERNO'!$Y$22="Muy Alta",'CONTROL INTERNO'!$AA$22="Menor"),CONCATENATE("R3C",'CONTROL INTERNO'!$O$22),"")</f>
        <v/>
      </c>
      <c r="Q8" s="53" t="str">
        <f>IF(AND('CONTROL INTERNO'!$Y$23="Muy Alta",'CONTROL INTERNO'!$AA$23="Menor"),CONCATENATE("R3C",'CONTROL INTERNO'!$O$23),"")</f>
        <v/>
      </c>
      <c r="R8" s="53" t="str">
        <f>IF(AND('CONTROL INTERNO'!$Y$24="Muy Alta",'CONTROL INTERNO'!$AA$24="Menor"),CONCATENATE("R3C",'CONTROL INTERNO'!$O$24),"")</f>
        <v/>
      </c>
      <c r="S8" s="53" t="str">
        <f>IF(AND('CONTROL INTERNO'!$Y$25="Muy Alta",'CONTROL INTERNO'!$AA$25="Menor"),CONCATENATE("R3C",'CONTROL INTERNO'!$O$25),"")</f>
        <v/>
      </c>
      <c r="T8" s="53" t="str">
        <f>IF(AND('CONTROL INTERNO'!$Y$26="Muy Alta",'CONTROL INTERNO'!$AA$26="Menor"),CONCATENATE("R3C",'CONTROL INTERNO'!$O$26),"")</f>
        <v/>
      </c>
      <c r="U8" s="54" t="str">
        <f>IF(AND('CONTROL INTERNO'!$Y$27="Muy Alta",'CONTROL INTERNO'!$AA$27="Menor"),CONCATENATE("R3C",'CONTROL INTERNO'!$O$27),"")</f>
        <v/>
      </c>
      <c r="V8" s="52" t="str">
        <f>IF(AND('CONTROL INTERNO'!$Y$22="Muy Alta",'CONTROL INTERNO'!$AA$22="Moderado"),CONCATENATE("R3C",'CONTROL INTERNO'!$O$22),"")</f>
        <v/>
      </c>
      <c r="W8" s="53" t="str">
        <f>IF(AND('CONTROL INTERNO'!$Y$23="Muy Alta",'CONTROL INTERNO'!$AA$23="Moderado"),CONCATENATE("R3C",'CONTROL INTERNO'!$O$23),"")</f>
        <v/>
      </c>
      <c r="X8" s="53" t="str">
        <f>IF(AND('CONTROL INTERNO'!$Y$24="Muy Alta",'CONTROL INTERNO'!$AA$24="Moderado"),CONCATENATE("R3C",'CONTROL INTERNO'!$O$24),"")</f>
        <v/>
      </c>
      <c r="Y8" s="53" t="str">
        <f>IF(AND('CONTROL INTERNO'!$Y$25="Muy Alta",'CONTROL INTERNO'!$AA$25="Moderado"),CONCATENATE("R3C",'CONTROL INTERNO'!$O$25),"")</f>
        <v/>
      </c>
      <c r="Z8" s="53" t="str">
        <f>IF(AND('CONTROL INTERNO'!$Y$26="Muy Alta",'CONTROL INTERNO'!$AA$26="Moderado"),CONCATENATE("R3C",'CONTROL INTERNO'!$O$26),"")</f>
        <v/>
      </c>
      <c r="AA8" s="54" t="str">
        <f>IF(AND('CONTROL INTERNO'!$Y$27="Muy Alta",'CONTROL INTERNO'!$AA$27="Moderado"),CONCATENATE("R3C",'CONTROL INTERNO'!$O$27),"")</f>
        <v/>
      </c>
      <c r="AB8" s="52" t="str">
        <f>IF(AND('CONTROL INTERNO'!$Y$22="Muy Alta",'CONTROL INTERNO'!$AA$22="Mayor"),CONCATENATE("R3C",'CONTROL INTERNO'!$O$22),"")</f>
        <v/>
      </c>
      <c r="AC8" s="53" t="str">
        <f>IF(AND('CONTROL INTERNO'!$Y$23="Muy Alta",'CONTROL INTERNO'!$AA$23="Mayor"),CONCATENATE("R3C",'CONTROL INTERNO'!$O$23),"")</f>
        <v/>
      </c>
      <c r="AD8" s="53" t="str">
        <f>IF(AND('CONTROL INTERNO'!$Y$24="Muy Alta",'CONTROL INTERNO'!$AA$24="Mayor"),CONCATENATE("R3C",'CONTROL INTERNO'!$O$24),"")</f>
        <v/>
      </c>
      <c r="AE8" s="53" t="str">
        <f>IF(AND('CONTROL INTERNO'!$Y$25="Muy Alta",'CONTROL INTERNO'!$AA$25="Mayor"),CONCATENATE("R3C",'CONTROL INTERNO'!$O$25),"")</f>
        <v/>
      </c>
      <c r="AF8" s="53" t="str">
        <f>IF(AND('CONTROL INTERNO'!$Y$26="Muy Alta",'CONTROL INTERNO'!$AA$26="Mayor"),CONCATENATE("R3C",'CONTROL INTERNO'!$O$26),"")</f>
        <v/>
      </c>
      <c r="AG8" s="54" t="str">
        <f>IF(AND('CONTROL INTERNO'!$Y$27="Muy Alta",'CONTROL INTERNO'!$AA$27="Mayor"),CONCATENATE("R3C",'CONTROL INTERNO'!$O$27),"")</f>
        <v/>
      </c>
      <c r="AH8" s="55" t="str">
        <f>IF(AND('CONTROL INTERNO'!$Y$22="Muy Alta",'CONTROL INTERNO'!$AA$22="Catastrófico"),CONCATENATE("R3C",'CONTROL INTERNO'!$O$22),"")</f>
        <v/>
      </c>
      <c r="AI8" s="56" t="str">
        <f>IF(AND('CONTROL INTERNO'!$Y$23="Muy Alta",'CONTROL INTERNO'!$AA$23="Catastrófico"),CONCATENATE("R3C",'CONTROL INTERNO'!$O$23),"")</f>
        <v/>
      </c>
      <c r="AJ8" s="56" t="str">
        <f>IF(AND('CONTROL INTERNO'!$Y$24="Muy Alta",'CONTROL INTERNO'!$AA$24="Catastrófico"),CONCATENATE("R3C",'CONTROL INTERNO'!$O$24),"")</f>
        <v/>
      </c>
      <c r="AK8" s="56" t="str">
        <f>IF(AND('CONTROL INTERNO'!$Y$25="Muy Alta",'CONTROL INTERNO'!$AA$25="Catastrófico"),CONCATENATE("R3C",'CONTROL INTERNO'!$O$25),"")</f>
        <v/>
      </c>
      <c r="AL8" s="56" t="str">
        <f>IF(AND('CONTROL INTERNO'!$Y$26="Muy Alta",'CONTROL INTERNO'!$AA$26="Catastrófico"),CONCATENATE("R3C",'CONTROL INTERNO'!$O$26),"")</f>
        <v/>
      </c>
      <c r="AM8" s="57" t="str">
        <f>IF(AND('CONTROL INTERNO'!$Y$27="Muy Alta",'CONTROL INTERNO'!$AA$27="Catastrófico"),CONCATENATE("R3C",'CONTROL INTERNO'!$O$27),"")</f>
        <v/>
      </c>
      <c r="AN8" s="84"/>
      <c r="AO8" s="350"/>
      <c r="AP8" s="351"/>
      <c r="AQ8" s="351"/>
      <c r="AR8" s="351"/>
      <c r="AS8" s="351"/>
      <c r="AT8" s="35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42"/>
      <c r="C9" s="242"/>
      <c r="D9" s="243"/>
      <c r="E9" s="343"/>
      <c r="F9" s="344"/>
      <c r="G9" s="344"/>
      <c r="H9" s="344"/>
      <c r="I9" s="359"/>
      <c r="J9" s="52" t="str">
        <f>IF(AND('CONTROL INTERNO'!$Y$28="Muy Alta",'CONTROL INTERNO'!$AA$28="Leve"),CONCATENATE("R4C",'CONTROL INTERNO'!$O$28),"")</f>
        <v/>
      </c>
      <c r="K9" s="53" t="str">
        <f>IF(AND('CONTROL INTERNO'!$Y$29="Muy Alta",'CONTROL INTERNO'!$AA$29="Leve"),CONCATENATE("R4C",'CONTROL INTERNO'!$O$29),"")</f>
        <v/>
      </c>
      <c r="L9" s="58" t="str">
        <f>IF(AND('CONTROL INTERNO'!$Y$30="Muy Alta",'CONTROL INTERNO'!$AA$30="Leve"),CONCATENATE("R4C",'CONTROL INTERNO'!$O$30),"")</f>
        <v/>
      </c>
      <c r="M9" s="58" t="str">
        <f>IF(AND('CONTROL INTERNO'!$Y$31="Muy Alta",'CONTROL INTERNO'!$AA$31="Leve"),CONCATENATE("R4C",'CONTROL INTERNO'!$O$31),"")</f>
        <v/>
      </c>
      <c r="N9" s="58" t="str">
        <f>IF(AND('CONTROL INTERNO'!$Y$32="Muy Alta",'CONTROL INTERNO'!$AA$32="Leve"),CONCATENATE("R4C",'CONTROL INTERNO'!$O$32),"")</f>
        <v/>
      </c>
      <c r="O9" s="54" t="str">
        <f>IF(AND('CONTROL INTERNO'!$Y$33="Muy Alta",'CONTROL INTERNO'!$AA$33="Leve"),CONCATENATE("R4C",'CONTROL INTERNO'!$O$33),"")</f>
        <v/>
      </c>
      <c r="P9" s="52" t="str">
        <f>IF(AND('CONTROL INTERNO'!$Y$28="Muy Alta",'CONTROL INTERNO'!$AA$28="Menor"),CONCATENATE("R4C",'CONTROL INTERNO'!$O$28),"")</f>
        <v/>
      </c>
      <c r="Q9" s="53" t="str">
        <f>IF(AND('CONTROL INTERNO'!$Y$29="Muy Alta",'CONTROL INTERNO'!$AA$29="Menor"),CONCATENATE("R4C",'CONTROL INTERNO'!$O$29),"")</f>
        <v/>
      </c>
      <c r="R9" s="58" t="str">
        <f>IF(AND('CONTROL INTERNO'!$Y$30="Muy Alta",'CONTROL INTERNO'!$AA$30="Menor"),CONCATENATE("R4C",'CONTROL INTERNO'!$O$30),"")</f>
        <v/>
      </c>
      <c r="S9" s="58" t="str">
        <f>IF(AND('CONTROL INTERNO'!$Y$31="Muy Alta",'CONTROL INTERNO'!$AA$31="Menor"),CONCATENATE("R4C",'CONTROL INTERNO'!$O$31),"")</f>
        <v/>
      </c>
      <c r="T9" s="58" t="str">
        <f>IF(AND('CONTROL INTERNO'!$Y$32="Muy Alta",'CONTROL INTERNO'!$AA$32="Menor"),CONCATENATE("R4C",'CONTROL INTERNO'!$O$32),"")</f>
        <v/>
      </c>
      <c r="U9" s="54" t="str">
        <f>IF(AND('CONTROL INTERNO'!$Y$33="Muy Alta",'CONTROL INTERNO'!$AA$33="Menor"),CONCATENATE("R4C",'CONTROL INTERNO'!$O$33),"")</f>
        <v/>
      </c>
      <c r="V9" s="52" t="str">
        <f>IF(AND('CONTROL INTERNO'!$Y$28="Muy Alta",'CONTROL INTERNO'!$AA$28="Moderado"),CONCATENATE("R4C",'CONTROL INTERNO'!$O$28),"")</f>
        <v/>
      </c>
      <c r="W9" s="53" t="str">
        <f>IF(AND('CONTROL INTERNO'!$Y$29="Muy Alta",'CONTROL INTERNO'!$AA$29="Moderado"),CONCATENATE("R4C",'CONTROL INTERNO'!$O$29),"")</f>
        <v/>
      </c>
      <c r="X9" s="58" t="str">
        <f>IF(AND('CONTROL INTERNO'!$Y$30="Muy Alta",'CONTROL INTERNO'!$AA$30="Moderado"),CONCATENATE("R4C",'CONTROL INTERNO'!$O$30),"")</f>
        <v/>
      </c>
      <c r="Y9" s="58" t="str">
        <f>IF(AND('CONTROL INTERNO'!$Y$31="Muy Alta",'CONTROL INTERNO'!$AA$31="Moderado"),CONCATENATE("R4C",'CONTROL INTERNO'!$O$31),"")</f>
        <v/>
      </c>
      <c r="Z9" s="58" t="str">
        <f>IF(AND('CONTROL INTERNO'!$Y$32="Muy Alta",'CONTROL INTERNO'!$AA$32="Moderado"),CONCATENATE("R4C",'CONTROL INTERNO'!$O$32),"")</f>
        <v/>
      </c>
      <c r="AA9" s="54" t="str">
        <f>IF(AND('CONTROL INTERNO'!$Y$33="Muy Alta",'CONTROL INTERNO'!$AA$33="Moderado"),CONCATENATE("R4C",'CONTROL INTERNO'!$O$33),"")</f>
        <v/>
      </c>
      <c r="AB9" s="52" t="str">
        <f>IF(AND('CONTROL INTERNO'!$Y$28="Muy Alta",'CONTROL INTERNO'!$AA$28="Mayor"),CONCATENATE("R4C",'CONTROL INTERNO'!$O$28),"")</f>
        <v/>
      </c>
      <c r="AC9" s="53" t="str">
        <f>IF(AND('CONTROL INTERNO'!$Y$29="Muy Alta",'CONTROL INTERNO'!$AA$29="Mayor"),CONCATENATE("R4C",'CONTROL INTERNO'!$O$29),"")</f>
        <v/>
      </c>
      <c r="AD9" s="58" t="str">
        <f>IF(AND('CONTROL INTERNO'!$Y$30="Muy Alta",'CONTROL INTERNO'!$AA$30="Mayor"),CONCATENATE("R4C",'CONTROL INTERNO'!$O$30),"")</f>
        <v/>
      </c>
      <c r="AE9" s="58" t="str">
        <f>IF(AND('CONTROL INTERNO'!$Y$31="Muy Alta",'CONTROL INTERNO'!$AA$31="Mayor"),CONCATENATE("R4C",'CONTROL INTERNO'!$O$31),"")</f>
        <v/>
      </c>
      <c r="AF9" s="58" t="str">
        <f>IF(AND('CONTROL INTERNO'!$Y$32="Muy Alta",'CONTROL INTERNO'!$AA$32="Mayor"),CONCATENATE("R4C",'CONTROL INTERNO'!$O$32),"")</f>
        <v/>
      </c>
      <c r="AG9" s="54" t="str">
        <f>IF(AND('CONTROL INTERNO'!$Y$33="Muy Alta",'CONTROL INTERNO'!$AA$33="Mayor"),CONCATENATE("R4C",'CONTROL INTERNO'!$O$33),"")</f>
        <v/>
      </c>
      <c r="AH9" s="55" t="str">
        <f>IF(AND('CONTROL INTERNO'!$Y$28="Muy Alta",'CONTROL INTERNO'!$AA$28="Catastrófico"),CONCATENATE("R4C",'CONTROL INTERNO'!$O$28),"")</f>
        <v/>
      </c>
      <c r="AI9" s="56" t="str">
        <f>IF(AND('CONTROL INTERNO'!$Y$29="Muy Alta",'CONTROL INTERNO'!$AA$29="Catastrófico"),CONCATENATE("R4C",'CONTROL INTERNO'!$O$29),"")</f>
        <v/>
      </c>
      <c r="AJ9" s="56" t="str">
        <f>IF(AND('CONTROL INTERNO'!$Y$30="Muy Alta",'CONTROL INTERNO'!$AA$30="Catastrófico"),CONCATENATE("R4C",'CONTROL INTERNO'!$O$30),"")</f>
        <v/>
      </c>
      <c r="AK9" s="56" t="str">
        <f>IF(AND('CONTROL INTERNO'!$Y$31="Muy Alta",'CONTROL INTERNO'!$AA$31="Catastrófico"),CONCATENATE("R4C",'CONTROL INTERNO'!$O$31),"")</f>
        <v/>
      </c>
      <c r="AL9" s="56" t="str">
        <f>IF(AND('CONTROL INTERNO'!$Y$32="Muy Alta",'CONTROL INTERNO'!$AA$32="Catastrófico"),CONCATENATE("R4C",'CONTROL INTERNO'!$O$32),"")</f>
        <v/>
      </c>
      <c r="AM9" s="57" t="str">
        <f>IF(AND('CONTROL INTERNO'!$Y$33="Muy Alta",'CONTROL INTERNO'!$AA$33="Catastrófico"),CONCATENATE("R4C",'CONTROL INTERNO'!$O$33),"")</f>
        <v/>
      </c>
      <c r="AN9" s="84"/>
      <c r="AO9" s="350"/>
      <c r="AP9" s="351"/>
      <c r="AQ9" s="351"/>
      <c r="AR9" s="351"/>
      <c r="AS9" s="351"/>
      <c r="AT9" s="35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42"/>
      <c r="C10" s="242"/>
      <c r="D10" s="243"/>
      <c r="E10" s="343"/>
      <c r="F10" s="344"/>
      <c r="G10" s="344"/>
      <c r="H10" s="344"/>
      <c r="I10" s="359"/>
      <c r="J10" s="52" t="str">
        <f>IF(AND('CONTROL INTERNO'!$Y$34="Muy Alta",'CONTROL INTERNO'!$AA$34="Leve"),CONCATENATE("R5C",'CONTROL INTERNO'!$O$34),"")</f>
        <v/>
      </c>
      <c r="K10" s="53" t="str">
        <f>IF(AND('CONTROL INTERNO'!$Y$35="Muy Alta",'CONTROL INTERNO'!$AA$35="Leve"),CONCATENATE("R5C",'CONTROL INTERNO'!$O$35),"")</f>
        <v/>
      </c>
      <c r="L10" s="58" t="str">
        <f>IF(AND('CONTROL INTERNO'!$Y$36="Muy Alta",'CONTROL INTERNO'!$AA$36="Leve"),CONCATENATE("R5C",'CONTROL INTERNO'!$O$36),"")</f>
        <v/>
      </c>
      <c r="M10" s="58" t="str">
        <f>IF(AND('CONTROL INTERNO'!$Y$37="Muy Alta",'CONTROL INTERNO'!$AA$37="Leve"),CONCATENATE("R5C",'CONTROL INTERNO'!$O$37),"")</f>
        <v/>
      </c>
      <c r="N10" s="58" t="str">
        <f>IF(AND('CONTROL INTERNO'!$Y$38="Muy Alta",'CONTROL INTERNO'!$AA$38="Leve"),CONCATENATE("R5C",'CONTROL INTERNO'!$O$38),"")</f>
        <v/>
      </c>
      <c r="O10" s="54" t="str">
        <f>IF(AND('CONTROL INTERNO'!$Y$39="Muy Alta",'CONTROL INTERNO'!$AA$39="Leve"),CONCATENATE("R5C",'CONTROL INTERNO'!$O$39),"")</f>
        <v/>
      </c>
      <c r="P10" s="52" t="str">
        <f>IF(AND('CONTROL INTERNO'!$Y$34="Muy Alta",'CONTROL INTERNO'!$AA$34="Menor"),CONCATENATE("R5C",'CONTROL INTERNO'!$O$34),"")</f>
        <v/>
      </c>
      <c r="Q10" s="53" t="str">
        <f>IF(AND('CONTROL INTERNO'!$Y$35="Muy Alta",'CONTROL INTERNO'!$AA$35="Menor"),CONCATENATE("R5C",'CONTROL INTERNO'!$O$35),"")</f>
        <v/>
      </c>
      <c r="R10" s="58" t="str">
        <f>IF(AND('CONTROL INTERNO'!$Y$36="Muy Alta",'CONTROL INTERNO'!$AA$36="Menor"),CONCATENATE("R5C",'CONTROL INTERNO'!$O$36),"")</f>
        <v/>
      </c>
      <c r="S10" s="58" t="str">
        <f>IF(AND('CONTROL INTERNO'!$Y$37="Muy Alta",'CONTROL INTERNO'!$AA$37="Menor"),CONCATENATE("R5C",'CONTROL INTERNO'!$O$37),"")</f>
        <v/>
      </c>
      <c r="T10" s="58" t="str">
        <f>IF(AND('CONTROL INTERNO'!$Y$38="Muy Alta",'CONTROL INTERNO'!$AA$38="Menor"),CONCATENATE("R5C",'CONTROL INTERNO'!$O$38),"")</f>
        <v/>
      </c>
      <c r="U10" s="54" t="str">
        <f>IF(AND('CONTROL INTERNO'!$Y$39="Muy Alta",'CONTROL INTERNO'!$AA$39="Menor"),CONCATENATE("R5C",'CONTROL INTERNO'!$O$39),"")</f>
        <v/>
      </c>
      <c r="V10" s="52" t="str">
        <f>IF(AND('CONTROL INTERNO'!$Y$34="Muy Alta",'CONTROL INTERNO'!$AA$34="Moderado"),CONCATENATE("R5C",'CONTROL INTERNO'!$O$34),"")</f>
        <v/>
      </c>
      <c r="W10" s="53" t="str">
        <f>IF(AND('CONTROL INTERNO'!$Y$35="Muy Alta",'CONTROL INTERNO'!$AA$35="Moderado"),CONCATENATE("R5C",'CONTROL INTERNO'!$O$35),"")</f>
        <v/>
      </c>
      <c r="X10" s="58" t="str">
        <f>IF(AND('CONTROL INTERNO'!$Y$36="Muy Alta",'CONTROL INTERNO'!$AA$36="Moderado"),CONCATENATE("R5C",'CONTROL INTERNO'!$O$36),"")</f>
        <v/>
      </c>
      <c r="Y10" s="58" t="str">
        <f>IF(AND('CONTROL INTERNO'!$Y$37="Muy Alta",'CONTROL INTERNO'!$AA$37="Moderado"),CONCATENATE("R5C",'CONTROL INTERNO'!$O$37),"")</f>
        <v/>
      </c>
      <c r="Z10" s="58" t="str">
        <f>IF(AND('CONTROL INTERNO'!$Y$38="Muy Alta",'CONTROL INTERNO'!$AA$38="Moderado"),CONCATENATE("R5C",'CONTROL INTERNO'!$O$38),"")</f>
        <v/>
      </c>
      <c r="AA10" s="54" t="str">
        <f>IF(AND('CONTROL INTERNO'!$Y$39="Muy Alta",'CONTROL INTERNO'!$AA$39="Moderado"),CONCATENATE("R5C",'CONTROL INTERNO'!$O$39),"")</f>
        <v/>
      </c>
      <c r="AB10" s="52" t="str">
        <f>IF(AND('CONTROL INTERNO'!$Y$34="Muy Alta",'CONTROL INTERNO'!$AA$34="Mayor"),CONCATENATE("R5C",'CONTROL INTERNO'!$O$34),"")</f>
        <v/>
      </c>
      <c r="AC10" s="53" t="str">
        <f>IF(AND('CONTROL INTERNO'!$Y$35="Muy Alta",'CONTROL INTERNO'!$AA$35="Mayor"),CONCATENATE("R5C",'CONTROL INTERNO'!$O$35),"")</f>
        <v/>
      </c>
      <c r="AD10" s="58" t="str">
        <f>IF(AND('CONTROL INTERNO'!$Y$36="Muy Alta",'CONTROL INTERNO'!$AA$36="Mayor"),CONCATENATE("R5C",'CONTROL INTERNO'!$O$36),"")</f>
        <v/>
      </c>
      <c r="AE10" s="58" t="str">
        <f>IF(AND('CONTROL INTERNO'!$Y$37="Muy Alta",'CONTROL INTERNO'!$AA$37="Mayor"),CONCATENATE("R5C",'CONTROL INTERNO'!$O$37),"")</f>
        <v/>
      </c>
      <c r="AF10" s="58" t="str">
        <f>IF(AND('CONTROL INTERNO'!$Y$38="Muy Alta",'CONTROL INTERNO'!$AA$38="Mayor"),CONCATENATE("R5C",'CONTROL INTERNO'!$O$38),"")</f>
        <v/>
      </c>
      <c r="AG10" s="54" t="str">
        <f>IF(AND('CONTROL INTERNO'!$Y$39="Muy Alta",'CONTROL INTERNO'!$AA$39="Mayor"),CONCATENATE("R5C",'CONTROL INTERNO'!$O$39),"")</f>
        <v/>
      </c>
      <c r="AH10" s="55" t="str">
        <f>IF(AND('CONTROL INTERNO'!$Y$34="Muy Alta",'CONTROL INTERNO'!$AA$34="Catastrófico"),CONCATENATE("R5C",'CONTROL INTERNO'!$O$34),"")</f>
        <v/>
      </c>
      <c r="AI10" s="56" t="str">
        <f>IF(AND('CONTROL INTERNO'!$Y$35="Muy Alta",'CONTROL INTERNO'!$AA$35="Catastrófico"),CONCATENATE("R5C",'CONTROL INTERNO'!$O$35),"")</f>
        <v/>
      </c>
      <c r="AJ10" s="56" t="str">
        <f>IF(AND('CONTROL INTERNO'!$Y$36="Muy Alta",'CONTROL INTERNO'!$AA$36="Catastrófico"),CONCATENATE("R5C",'CONTROL INTERNO'!$O$36),"")</f>
        <v/>
      </c>
      <c r="AK10" s="56" t="str">
        <f>IF(AND('CONTROL INTERNO'!$Y$37="Muy Alta",'CONTROL INTERNO'!$AA$37="Catastrófico"),CONCATENATE("R5C",'CONTROL INTERNO'!$O$37),"")</f>
        <v/>
      </c>
      <c r="AL10" s="56" t="str">
        <f>IF(AND('CONTROL INTERNO'!$Y$38="Muy Alta",'CONTROL INTERNO'!$AA$38="Catastrófico"),CONCATENATE("R5C",'CONTROL INTERNO'!$O$38),"")</f>
        <v/>
      </c>
      <c r="AM10" s="57" t="str">
        <f>IF(AND('CONTROL INTERNO'!$Y$39="Muy Alta",'CONTROL INTERNO'!$AA$39="Catastrófico"),CONCATENATE("R5C",'CONTROL INTERNO'!$O$39),"")</f>
        <v/>
      </c>
      <c r="AN10" s="84"/>
      <c r="AO10" s="350"/>
      <c r="AP10" s="351"/>
      <c r="AQ10" s="351"/>
      <c r="AR10" s="351"/>
      <c r="AS10" s="351"/>
      <c r="AT10" s="35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42"/>
      <c r="C11" s="242"/>
      <c r="D11" s="243"/>
      <c r="E11" s="343"/>
      <c r="F11" s="344"/>
      <c r="G11" s="344"/>
      <c r="H11" s="344"/>
      <c r="I11" s="359"/>
      <c r="J11" s="52" t="str">
        <f>IF(AND('CONTROL INTERNO'!$Y$40="Muy Alta",'CONTROL INTERNO'!$AA$40="Leve"),CONCATENATE("R6C",'CONTROL INTERNO'!$O$40),"")</f>
        <v/>
      </c>
      <c r="K11" s="53" t="str">
        <f>IF(AND('CONTROL INTERNO'!$Y$41="Muy Alta",'CONTROL INTERNO'!$AA$41="Leve"),CONCATENATE("R6C",'CONTROL INTERNO'!$O$41),"")</f>
        <v/>
      </c>
      <c r="L11" s="58" t="str">
        <f>IF(AND('CONTROL INTERNO'!$Y$42="Muy Alta",'CONTROL INTERNO'!$AA$42="Leve"),CONCATENATE("R6C",'CONTROL INTERNO'!$O$42),"")</f>
        <v/>
      </c>
      <c r="M11" s="58" t="str">
        <f>IF(AND('CONTROL INTERNO'!$Y$43="Muy Alta",'CONTROL INTERNO'!$AA$43="Leve"),CONCATENATE("R6C",'CONTROL INTERNO'!$O$43),"")</f>
        <v/>
      </c>
      <c r="N11" s="58" t="str">
        <f>IF(AND('CONTROL INTERNO'!$Y$44="Muy Alta",'CONTROL INTERNO'!$AA$44="Leve"),CONCATENATE("R6C",'CONTROL INTERNO'!$O$44),"")</f>
        <v/>
      </c>
      <c r="O11" s="54" t="str">
        <f>IF(AND('CONTROL INTERNO'!$Y$45="Muy Alta",'CONTROL INTERNO'!$AA$45="Leve"),CONCATENATE("R6C",'CONTROL INTERNO'!$O$45),"")</f>
        <v/>
      </c>
      <c r="P11" s="52" t="str">
        <f>IF(AND('CONTROL INTERNO'!$Y$40="Muy Alta",'CONTROL INTERNO'!$AA$40="Menor"),CONCATENATE("R6C",'CONTROL INTERNO'!$O$40),"")</f>
        <v/>
      </c>
      <c r="Q11" s="53" t="str">
        <f>IF(AND('CONTROL INTERNO'!$Y$41="Muy Alta",'CONTROL INTERNO'!$AA$41="Menor"),CONCATENATE("R6C",'CONTROL INTERNO'!$O$41),"")</f>
        <v/>
      </c>
      <c r="R11" s="58" t="str">
        <f>IF(AND('CONTROL INTERNO'!$Y$42="Muy Alta",'CONTROL INTERNO'!$AA$42="Menor"),CONCATENATE("R6C",'CONTROL INTERNO'!$O$42),"")</f>
        <v/>
      </c>
      <c r="S11" s="58" t="str">
        <f>IF(AND('CONTROL INTERNO'!$Y$43="Muy Alta",'CONTROL INTERNO'!$AA$43="Menor"),CONCATENATE("R6C",'CONTROL INTERNO'!$O$43),"")</f>
        <v/>
      </c>
      <c r="T11" s="58" t="str">
        <f>IF(AND('CONTROL INTERNO'!$Y$44="Muy Alta",'CONTROL INTERNO'!$AA$44="Menor"),CONCATENATE("R6C",'CONTROL INTERNO'!$O$44),"")</f>
        <v/>
      </c>
      <c r="U11" s="54" t="str">
        <f>IF(AND('CONTROL INTERNO'!$Y$45="Muy Alta",'CONTROL INTERNO'!$AA$45="Menor"),CONCATENATE("R6C",'CONTROL INTERNO'!$O$45),"")</f>
        <v/>
      </c>
      <c r="V11" s="52" t="str">
        <f>IF(AND('CONTROL INTERNO'!$Y$40="Muy Alta",'CONTROL INTERNO'!$AA$40="Moderado"),CONCATENATE("R6C",'CONTROL INTERNO'!$O$40),"")</f>
        <v/>
      </c>
      <c r="W11" s="53" t="str">
        <f>IF(AND('CONTROL INTERNO'!$Y$41="Muy Alta",'CONTROL INTERNO'!$AA$41="Moderado"),CONCATENATE("R6C",'CONTROL INTERNO'!$O$41),"")</f>
        <v/>
      </c>
      <c r="X11" s="58" t="str">
        <f>IF(AND('CONTROL INTERNO'!$Y$42="Muy Alta",'CONTROL INTERNO'!$AA$42="Moderado"),CONCATENATE("R6C",'CONTROL INTERNO'!$O$42),"")</f>
        <v/>
      </c>
      <c r="Y11" s="58" t="str">
        <f>IF(AND('CONTROL INTERNO'!$Y$43="Muy Alta",'CONTROL INTERNO'!$AA$43="Moderado"),CONCATENATE("R6C",'CONTROL INTERNO'!$O$43),"")</f>
        <v/>
      </c>
      <c r="Z11" s="58" t="str">
        <f>IF(AND('CONTROL INTERNO'!$Y$44="Muy Alta",'CONTROL INTERNO'!$AA$44="Moderado"),CONCATENATE("R6C",'CONTROL INTERNO'!$O$44),"")</f>
        <v/>
      </c>
      <c r="AA11" s="54" t="str">
        <f>IF(AND('CONTROL INTERNO'!$Y$45="Muy Alta",'CONTROL INTERNO'!$AA$45="Moderado"),CONCATENATE("R6C",'CONTROL INTERNO'!$O$45),"")</f>
        <v/>
      </c>
      <c r="AB11" s="52" t="str">
        <f>IF(AND('CONTROL INTERNO'!$Y$40="Muy Alta",'CONTROL INTERNO'!$AA$40="Mayor"),CONCATENATE("R6C",'CONTROL INTERNO'!$O$40),"")</f>
        <v/>
      </c>
      <c r="AC11" s="53" t="str">
        <f>IF(AND('CONTROL INTERNO'!$Y$41="Muy Alta",'CONTROL INTERNO'!$AA$41="Mayor"),CONCATENATE("R6C",'CONTROL INTERNO'!$O$41),"")</f>
        <v/>
      </c>
      <c r="AD11" s="58" t="str">
        <f>IF(AND('CONTROL INTERNO'!$Y$42="Muy Alta",'CONTROL INTERNO'!$AA$42="Mayor"),CONCATENATE("R6C",'CONTROL INTERNO'!$O$42),"")</f>
        <v/>
      </c>
      <c r="AE11" s="58" t="str">
        <f>IF(AND('CONTROL INTERNO'!$Y$43="Muy Alta",'CONTROL INTERNO'!$AA$43="Mayor"),CONCATENATE("R6C",'CONTROL INTERNO'!$O$43),"")</f>
        <v/>
      </c>
      <c r="AF11" s="58" t="str">
        <f>IF(AND('CONTROL INTERNO'!$Y$44="Muy Alta",'CONTROL INTERNO'!$AA$44="Mayor"),CONCATENATE("R6C",'CONTROL INTERNO'!$O$44),"")</f>
        <v/>
      </c>
      <c r="AG11" s="54" t="str">
        <f>IF(AND('CONTROL INTERNO'!$Y$45="Muy Alta",'CONTROL INTERNO'!$AA$45="Mayor"),CONCATENATE("R6C",'CONTROL INTERNO'!$O$45),"")</f>
        <v/>
      </c>
      <c r="AH11" s="55" t="str">
        <f>IF(AND('CONTROL INTERNO'!$Y$40="Muy Alta",'CONTROL INTERNO'!$AA$40="Catastrófico"),CONCATENATE("R6C",'CONTROL INTERNO'!$O$40),"")</f>
        <v/>
      </c>
      <c r="AI11" s="56" t="str">
        <f>IF(AND('CONTROL INTERNO'!$Y$41="Muy Alta",'CONTROL INTERNO'!$AA$41="Catastrófico"),CONCATENATE("R6C",'CONTROL INTERNO'!$O$41),"")</f>
        <v/>
      </c>
      <c r="AJ11" s="56" t="str">
        <f>IF(AND('CONTROL INTERNO'!$Y$42="Muy Alta",'CONTROL INTERNO'!$AA$42="Catastrófico"),CONCATENATE("R6C",'CONTROL INTERNO'!$O$42),"")</f>
        <v/>
      </c>
      <c r="AK11" s="56" t="str">
        <f>IF(AND('CONTROL INTERNO'!$Y$43="Muy Alta",'CONTROL INTERNO'!$AA$43="Catastrófico"),CONCATENATE("R6C",'CONTROL INTERNO'!$O$43),"")</f>
        <v/>
      </c>
      <c r="AL11" s="56" t="str">
        <f>IF(AND('CONTROL INTERNO'!$Y$44="Muy Alta",'CONTROL INTERNO'!$AA$44="Catastrófico"),CONCATENATE("R6C",'CONTROL INTERNO'!$O$44),"")</f>
        <v/>
      </c>
      <c r="AM11" s="57" t="str">
        <f>IF(AND('CONTROL INTERNO'!$Y$45="Muy Alta",'CONTROL INTERNO'!$AA$45="Catastrófico"),CONCATENATE("R6C",'CONTROL INTERNO'!$O$45),"")</f>
        <v/>
      </c>
      <c r="AN11" s="84"/>
      <c r="AO11" s="350"/>
      <c r="AP11" s="351"/>
      <c r="AQ11" s="351"/>
      <c r="AR11" s="351"/>
      <c r="AS11" s="351"/>
      <c r="AT11" s="35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42"/>
      <c r="C12" s="242"/>
      <c r="D12" s="243"/>
      <c r="E12" s="343"/>
      <c r="F12" s="344"/>
      <c r="G12" s="344"/>
      <c r="H12" s="344"/>
      <c r="I12" s="359"/>
      <c r="J12" s="52" t="str">
        <f>IF(AND('CONTROL INTERNO'!$Y$46="Muy Alta",'CONTROL INTERNO'!$AA$46="Leve"),CONCATENATE("R7C",'CONTROL INTERNO'!$O$46),"")</f>
        <v/>
      </c>
      <c r="K12" s="53" t="str">
        <f>IF(AND('CONTROL INTERNO'!$Y$47="Muy Alta",'CONTROL INTERNO'!$AA$47="Leve"),CONCATENATE("R7C",'CONTROL INTERNO'!$O$47),"")</f>
        <v/>
      </c>
      <c r="L12" s="58" t="str">
        <f>IF(AND('CONTROL INTERNO'!$Y$48="Muy Alta",'CONTROL INTERNO'!$AA$48="Leve"),CONCATENATE("R7C",'CONTROL INTERNO'!$O$48),"")</f>
        <v/>
      </c>
      <c r="M12" s="58" t="str">
        <f>IF(AND('CONTROL INTERNO'!$Y$49="Muy Alta",'CONTROL INTERNO'!$AA$49="Leve"),CONCATENATE("R7C",'CONTROL INTERNO'!$O$49),"")</f>
        <v/>
      </c>
      <c r="N12" s="58" t="str">
        <f>IF(AND('CONTROL INTERNO'!$Y$50="Muy Alta",'CONTROL INTERNO'!$AA$50="Leve"),CONCATENATE("R7C",'CONTROL INTERNO'!$O$50),"")</f>
        <v/>
      </c>
      <c r="O12" s="54" t="str">
        <f>IF(AND('CONTROL INTERNO'!$Y$51="Muy Alta",'CONTROL INTERNO'!$AA$51="Leve"),CONCATENATE("R7C",'CONTROL INTERNO'!$O$51),"")</f>
        <v/>
      </c>
      <c r="P12" s="52" t="str">
        <f>IF(AND('CONTROL INTERNO'!$Y$46="Muy Alta",'CONTROL INTERNO'!$AA$46="Menor"),CONCATENATE("R7C",'CONTROL INTERNO'!$O$46),"")</f>
        <v/>
      </c>
      <c r="Q12" s="53" t="str">
        <f>IF(AND('CONTROL INTERNO'!$Y$47="Muy Alta",'CONTROL INTERNO'!$AA$47="Menor"),CONCATENATE("R7C",'CONTROL INTERNO'!$O$47),"")</f>
        <v/>
      </c>
      <c r="R12" s="58" t="str">
        <f>IF(AND('CONTROL INTERNO'!$Y$48="Muy Alta",'CONTROL INTERNO'!$AA$48="Menor"),CONCATENATE("R7C",'CONTROL INTERNO'!$O$48),"")</f>
        <v/>
      </c>
      <c r="S12" s="58" t="str">
        <f>IF(AND('CONTROL INTERNO'!$Y$49="Muy Alta",'CONTROL INTERNO'!$AA$49="Menor"),CONCATENATE("R7C",'CONTROL INTERNO'!$O$49),"")</f>
        <v/>
      </c>
      <c r="T12" s="58" t="str">
        <f>IF(AND('CONTROL INTERNO'!$Y$50="Muy Alta",'CONTROL INTERNO'!$AA$50="Menor"),CONCATENATE("R7C",'CONTROL INTERNO'!$O$50),"")</f>
        <v/>
      </c>
      <c r="U12" s="54" t="str">
        <f>IF(AND('CONTROL INTERNO'!$Y$51="Muy Alta",'CONTROL INTERNO'!$AA$51="Menor"),CONCATENATE("R7C",'CONTROL INTERNO'!$O$51),"")</f>
        <v/>
      </c>
      <c r="V12" s="52" t="str">
        <f>IF(AND('CONTROL INTERNO'!$Y$46="Muy Alta",'CONTROL INTERNO'!$AA$46="Moderado"),CONCATENATE("R7C",'CONTROL INTERNO'!$O$46),"")</f>
        <v/>
      </c>
      <c r="W12" s="53" t="str">
        <f>IF(AND('CONTROL INTERNO'!$Y$47="Muy Alta",'CONTROL INTERNO'!$AA$47="Moderado"),CONCATENATE("R7C",'CONTROL INTERNO'!$O$47),"")</f>
        <v/>
      </c>
      <c r="X12" s="58" t="str">
        <f>IF(AND('CONTROL INTERNO'!$Y$48="Muy Alta",'CONTROL INTERNO'!$AA$48="Moderado"),CONCATENATE("R7C",'CONTROL INTERNO'!$O$48),"")</f>
        <v/>
      </c>
      <c r="Y12" s="58" t="str">
        <f>IF(AND('CONTROL INTERNO'!$Y$49="Muy Alta",'CONTROL INTERNO'!$AA$49="Moderado"),CONCATENATE("R7C",'CONTROL INTERNO'!$O$49),"")</f>
        <v/>
      </c>
      <c r="Z12" s="58" t="str">
        <f>IF(AND('CONTROL INTERNO'!$Y$50="Muy Alta",'CONTROL INTERNO'!$AA$50="Moderado"),CONCATENATE("R7C",'CONTROL INTERNO'!$O$50),"")</f>
        <v/>
      </c>
      <c r="AA12" s="54" t="str">
        <f>IF(AND('CONTROL INTERNO'!$Y$51="Muy Alta",'CONTROL INTERNO'!$AA$51="Moderado"),CONCATENATE("R7C",'CONTROL INTERNO'!$O$51),"")</f>
        <v/>
      </c>
      <c r="AB12" s="52" t="str">
        <f>IF(AND('CONTROL INTERNO'!$Y$46="Muy Alta",'CONTROL INTERNO'!$AA$46="Mayor"),CONCATENATE("R7C",'CONTROL INTERNO'!$O$46),"")</f>
        <v/>
      </c>
      <c r="AC12" s="53" t="str">
        <f>IF(AND('CONTROL INTERNO'!$Y$47="Muy Alta",'CONTROL INTERNO'!$AA$47="Mayor"),CONCATENATE("R7C",'CONTROL INTERNO'!$O$47),"")</f>
        <v/>
      </c>
      <c r="AD12" s="58" t="str">
        <f>IF(AND('CONTROL INTERNO'!$Y$48="Muy Alta",'CONTROL INTERNO'!$AA$48="Mayor"),CONCATENATE("R7C",'CONTROL INTERNO'!$O$48),"")</f>
        <v/>
      </c>
      <c r="AE12" s="58" t="str">
        <f>IF(AND('CONTROL INTERNO'!$Y$49="Muy Alta",'CONTROL INTERNO'!$AA$49="Mayor"),CONCATENATE("R7C",'CONTROL INTERNO'!$O$49),"")</f>
        <v/>
      </c>
      <c r="AF12" s="58" t="str">
        <f>IF(AND('CONTROL INTERNO'!$Y$50="Muy Alta",'CONTROL INTERNO'!$AA$50="Mayor"),CONCATENATE("R7C",'CONTROL INTERNO'!$O$50),"")</f>
        <v/>
      </c>
      <c r="AG12" s="54" t="str">
        <f>IF(AND('CONTROL INTERNO'!$Y$51="Muy Alta",'CONTROL INTERNO'!$AA$51="Mayor"),CONCATENATE("R7C",'CONTROL INTERNO'!$O$51),"")</f>
        <v/>
      </c>
      <c r="AH12" s="55" t="str">
        <f>IF(AND('CONTROL INTERNO'!$Y$46="Muy Alta",'CONTROL INTERNO'!$AA$46="Catastrófico"),CONCATENATE("R7C",'CONTROL INTERNO'!$O$46),"")</f>
        <v/>
      </c>
      <c r="AI12" s="56" t="str">
        <f>IF(AND('CONTROL INTERNO'!$Y$47="Muy Alta",'CONTROL INTERNO'!$AA$47="Catastrófico"),CONCATENATE("R7C",'CONTROL INTERNO'!$O$47),"")</f>
        <v/>
      </c>
      <c r="AJ12" s="56" t="str">
        <f>IF(AND('CONTROL INTERNO'!$Y$48="Muy Alta",'CONTROL INTERNO'!$AA$48="Catastrófico"),CONCATENATE("R7C",'CONTROL INTERNO'!$O$48),"")</f>
        <v/>
      </c>
      <c r="AK12" s="56" t="str">
        <f>IF(AND('CONTROL INTERNO'!$Y$49="Muy Alta",'CONTROL INTERNO'!$AA$49="Catastrófico"),CONCATENATE("R7C",'CONTROL INTERNO'!$O$49),"")</f>
        <v/>
      </c>
      <c r="AL12" s="56" t="str">
        <f>IF(AND('CONTROL INTERNO'!$Y$50="Muy Alta",'CONTROL INTERNO'!$AA$50="Catastrófico"),CONCATENATE("R7C",'CONTROL INTERNO'!$O$50),"")</f>
        <v/>
      </c>
      <c r="AM12" s="57" t="str">
        <f>IF(AND('CONTROL INTERNO'!$Y$51="Muy Alta",'CONTROL INTERNO'!$AA$51="Catastrófico"),CONCATENATE("R7C",'CONTROL INTERNO'!$O$51),"")</f>
        <v/>
      </c>
      <c r="AN12" s="84"/>
      <c r="AO12" s="350"/>
      <c r="AP12" s="351"/>
      <c r="AQ12" s="351"/>
      <c r="AR12" s="351"/>
      <c r="AS12" s="351"/>
      <c r="AT12" s="35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42"/>
      <c r="C13" s="242"/>
      <c r="D13" s="243"/>
      <c r="E13" s="343"/>
      <c r="F13" s="344"/>
      <c r="G13" s="344"/>
      <c r="H13" s="344"/>
      <c r="I13" s="359"/>
      <c r="J13" s="52" t="str">
        <f>IF(AND('CONTROL INTERNO'!$Y$52="Muy Alta",'CONTROL INTERNO'!$AA$52="Leve"),CONCATENATE("R8C",'CONTROL INTERNO'!$O$52),"")</f>
        <v/>
      </c>
      <c r="K13" s="53" t="str">
        <f>IF(AND('CONTROL INTERNO'!$Y$53="Muy Alta",'CONTROL INTERNO'!$AA$53="Leve"),CONCATENATE("R8C",'CONTROL INTERNO'!$O$53),"")</f>
        <v/>
      </c>
      <c r="L13" s="58" t="str">
        <f>IF(AND('CONTROL INTERNO'!$Y$54="Muy Alta",'CONTROL INTERNO'!$AA$54="Leve"),CONCATENATE("R8C",'CONTROL INTERNO'!$O$54),"")</f>
        <v/>
      </c>
      <c r="M13" s="58" t="str">
        <f>IF(AND('CONTROL INTERNO'!$Y$55="Muy Alta",'CONTROL INTERNO'!$AA$55="Leve"),CONCATENATE("R8C",'CONTROL INTERNO'!$O$55),"")</f>
        <v/>
      </c>
      <c r="N13" s="58" t="str">
        <f>IF(AND('CONTROL INTERNO'!$Y$56="Muy Alta",'CONTROL INTERNO'!$AA$56="Leve"),CONCATENATE("R8C",'CONTROL INTERNO'!$O$56),"")</f>
        <v/>
      </c>
      <c r="O13" s="54" t="str">
        <f>IF(AND('CONTROL INTERNO'!$Y$57="Muy Alta",'CONTROL INTERNO'!$AA$57="Leve"),CONCATENATE("R8C",'CONTROL INTERNO'!$O$57),"")</f>
        <v/>
      </c>
      <c r="P13" s="52" t="str">
        <f>IF(AND('CONTROL INTERNO'!$Y$52="Muy Alta",'CONTROL INTERNO'!$AA$52="Menor"),CONCATENATE("R8C",'CONTROL INTERNO'!$O$52),"")</f>
        <v/>
      </c>
      <c r="Q13" s="53" t="str">
        <f>IF(AND('CONTROL INTERNO'!$Y$53="Muy Alta",'CONTROL INTERNO'!$AA$53="Menor"),CONCATENATE("R8C",'CONTROL INTERNO'!$O$53),"")</f>
        <v/>
      </c>
      <c r="R13" s="58" t="str">
        <f>IF(AND('CONTROL INTERNO'!$Y$54="Muy Alta",'CONTROL INTERNO'!$AA$54="Menor"),CONCATENATE("R8C",'CONTROL INTERNO'!$O$54),"")</f>
        <v/>
      </c>
      <c r="S13" s="58" t="str">
        <f>IF(AND('CONTROL INTERNO'!$Y$55="Muy Alta",'CONTROL INTERNO'!$AA$55="Menor"),CONCATENATE("R8C",'CONTROL INTERNO'!$O$55),"")</f>
        <v/>
      </c>
      <c r="T13" s="58" t="str">
        <f>IF(AND('CONTROL INTERNO'!$Y$56="Muy Alta",'CONTROL INTERNO'!$AA$56="Menor"),CONCATENATE("R8C",'CONTROL INTERNO'!$O$56),"")</f>
        <v/>
      </c>
      <c r="U13" s="54" t="str">
        <f>IF(AND('CONTROL INTERNO'!$Y$57="Muy Alta",'CONTROL INTERNO'!$AA$57="Menor"),CONCATENATE("R8C",'CONTROL INTERNO'!$O$57),"")</f>
        <v/>
      </c>
      <c r="V13" s="52" t="str">
        <f>IF(AND('CONTROL INTERNO'!$Y$52="Muy Alta",'CONTROL INTERNO'!$AA$52="Moderado"),CONCATENATE("R8C",'CONTROL INTERNO'!$O$52),"")</f>
        <v/>
      </c>
      <c r="W13" s="53" t="str">
        <f>IF(AND('CONTROL INTERNO'!$Y$53="Muy Alta",'CONTROL INTERNO'!$AA$53="Moderado"),CONCATENATE("R8C",'CONTROL INTERNO'!$O$53),"")</f>
        <v/>
      </c>
      <c r="X13" s="58" t="str">
        <f>IF(AND('CONTROL INTERNO'!$Y$54="Muy Alta",'CONTROL INTERNO'!$AA$54="Moderado"),CONCATENATE("R8C",'CONTROL INTERNO'!$O$54),"")</f>
        <v/>
      </c>
      <c r="Y13" s="58" t="str">
        <f>IF(AND('CONTROL INTERNO'!$Y$55="Muy Alta",'CONTROL INTERNO'!$AA$55="Moderado"),CONCATENATE("R8C",'CONTROL INTERNO'!$O$55),"")</f>
        <v/>
      </c>
      <c r="Z13" s="58" t="str">
        <f>IF(AND('CONTROL INTERNO'!$Y$56="Muy Alta",'CONTROL INTERNO'!$AA$56="Moderado"),CONCATENATE("R8C",'CONTROL INTERNO'!$O$56),"")</f>
        <v/>
      </c>
      <c r="AA13" s="54" t="str">
        <f>IF(AND('CONTROL INTERNO'!$Y$57="Muy Alta",'CONTROL INTERNO'!$AA$57="Moderado"),CONCATENATE("R8C",'CONTROL INTERNO'!$O$57),"")</f>
        <v/>
      </c>
      <c r="AB13" s="52" t="str">
        <f>IF(AND('CONTROL INTERNO'!$Y$52="Muy Alta",'CONTROL INTERNO'!$AA$52="Mayor"),CONCATENATE("R8C",'CONTROL INTERNO'!$O$52),"")</f>
        <v/>
      </c>
      <c r="AC13" s="53" t="str">
        <f>IF(AND('CONTROL INTERNO'!$Y$53="Muy Alta",'CONTROL INTERNO'!$AA$53="Mayor"),CONCATENATE("R8C",'CONTROL INTERNO'!$O$53),"")</f>
        <v/>
      </c>
      <c r="AD13" s="58" t="str">
        <f>IF(AND('CONTROL INTERNO'!$Y$54="Muy Alta",'CONTROL INTERNO'!$AA$54="Mayor"),CONCATENATE("R8C",'CONTROL INTERNO'!$O$54),"")</f>
        <v/>
      </c>
      <c r="AE13" s="58" t="str">
        <f>IF(AND('CONTROL INTERNO'!$Y$55="Muy Alta",'CONTROL INTERNO'!$AA$55="Mayor"),CONCATENATE("R8C",'CONTROL INTERNO'!$O$55),"")</f>
        <v/>
      </c>
      <c r="AF13" s="58" t="str">
        <f>IF(AND('CONTROL INTERNO'!$Y$56="Muy Alta",'CONTROL INTERNO'!$AA$56="Mayor"),CONCATENATE("R8C",'CONTROL INTERNO'!$O$56),"")</f>
        <v/>
      </c>
      <c r="AG13" s="54" t="str">
        <f>IF(AND('CONTROL INTERNO'!$Y$57="Muy Alta",'CONTROL INTERNO'!$AA$57="Mayor"),CONCATENATE("R8C",'CONTROL INTERNO'!$O$57),"")</f>
        <v/>
      </c>
      <c r="AH13" s="55" t="str">
        <f>IF(AND('CONTROL INTERNO'!$Y$52="Muy Alta",'CONTROL INTERNO'!$AA$52="Catastrófico"),CONCATENATE("R8C",'CONTROL INTERNO'!$O$52),"")</f>
        <v/>
      </c>
      <c r="AI13" s="56" t="str">
        <f>IF(AND('CONTROL INTERNO'!$Y$53="Muy Alta",'CONTROL INTERNO'!$AA$53="Catastrófico"),CONCATENATE("R8C",'CONTROL INTERNO'!$O$53),"")</f>
        <v/>
      </c>
      <c r="AJ13" s="56" t="str">
        <f>IF(AND('CONTROL INTERNO'!$Y$54="Muy Alta",'CONTROL INTERNO'!$AA$54="Catastrófico"),CONCATENATE("R8C",'CONTROL INTERNO'!$O$54),"")</f>
        <v/>
      </c>
      <c r="AK13" s="56" t="str">
        <f>IF(AND('CONTROL INTERNO'!$Y$55="Muy Alta",'CONTROL INTERNO'!$AA$55="Catastrófico"),CONCATENATE("R8C",'CONTROL INTERNO'!$O$55),"")</f>
        <v/>
      </c>
      <c r="AL13" s="56" t="str">
        <f>IF(AND('CONTROL INTERNO'!$Y$56="Muy Alta",'CONTROL INTERNO'!$AA$56="Catastrófico"),CONCATENATE("R8C",'CONTROL INTERNO'!$O$56),"")</f>
        <v/>
      </c>
      <c r="AM13" s="57" t="str">
        <f>IF(AND('CONTROL INTERNO'!$Y$57="Muy Alta",'CONTROL INTERNO'!$AA$57="Catastrófico"),CONCATENATE("R8C",'CONTROL INTERNO'!$O$57),"")</f>
        <v/>
      </c>
      <c r="AN13" s="84"/>
      <c r="AO13" s="350"/>
      <c r="AP13" s="351"/>
      <c r="AQ13" s="351"/>
      <c r="AR13" s="351"/>
      <c r="AS13" s="351"/>
      <c r="AT13" s="35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42"/>
      <c r="C14" s="242"/>
      <c r="D14" s="243"/>
      <c r="E14" s="343"/>
      <c r="F14" s="344"/>
      <c r="G14" s="344"/>
      <c r="H14" s="344"/>
      <c r="I14" s="359"/>
      <c r="J14" s="52" t="str">
        <f>IF(AND('CONTROL INTERNO'!$Y$58="Muy Alta",'CONTROL INTERNO'!$AA$58="Leve"),CONCATENATE("R9C",'CONTROL INTERNO'!$O$58),"")</f>
        <v/>
      </c>
      <c r="K14" s="53" t="str">
        <f>IF(AND('CONTROL INTERNO'!$Y$59="Muy Alta",'CONTROL INTERNO'!$AA$59="Leve"),CONCATENATE("R9C",'CONTROL INTERNO'!$O$59),"")</f>
        <v/>
      </c>
      <c r="L14" s="58" t="str">
        <f>IF(AND('CONTROL INTERNO'!$Y$60="Muy Alta",'CONTROL INTERNO'!$AA$60="Leve"),CONCATENATE("R9C",'CONTROL INTERNO'!$O$60),"")</f>
        <v/>
      </c>
      <c r="M14" s="58" t="str">
        <f>IF(AND('CONTROL INTERNO'!$Y$61="Muy Alta",'CONTROL INTERNO'!$AA$61="Leve"),CONCATENATE("R9C",'CONTROL INTERNO'!$O$61),"")</f>
        <v/>
      </c>
      <c r="N14" s="58" t="str">
        <f>IF(AND('CONTROL INTERNO'!$Y$62="Muy Alta",'CONTROL INTERNO'!$AA$62="Leve"),CONCATENATE("R9C",'CONTROL INTERNO'!$O$62),"")</f>
        <v/>
      </c>
      <c r="O14" s="54" t="str">
        <f>IF(AND('CONTROL INTERNO'!$Y$63="Muy Alta",'CONTROL INTERNO'!$AA$63="Leve"),CONCATENATE("R9C",'CONTROL INTERNO'!$O$63),"")</f>
        <v/>
      </c>
      <c r="P14" s="52" t="str">
        <f>IF(AND('CONTROL INTERNO'!$Y$58="Muy Alta",'CONTROL INTERNO'!$AA$58="Menor"),CONCATENATE("R9C",'CONTROL INTERNO'!$O$58),"")</f>
        <v/>
      </c>
      <c r="Q14" s="53" t="str">
        <f>IF(AND('CONTROL INTERNO'!$Y$59="Muy Alta",'CONTROL INTERNO'!$AA$59="Menor"),CONCATENATE("R9C",'CONTROL INTERNO'!$O$59),"")</f>
        <v/>
      </c>
      <c r="R14" s="58" t="str">
        <f>IF(AND('CONTROL INTERNO'!$Y$60="Muy Alta",'CONTROL INTERNO'!$AA$60="Menor"),CONCATENATE("R9C",'CONTROL INTERNO'!$O$60),"")</f>
        <v/>
      </c>
      <c r="S14" s="58" t="str">
        <f>IF(AND('CONTROL INTERNO'!$Y$61="Muy Alta",'CONTROL INTERNO'!$AA$61="Menor"),CONCATENATE("R9C",'CONTROL INTERNO'!$O$61),"")</f>
        <v/>
      </c>
      <c r="T14" s="58" t="str">
        <f>IF(AND('CONTROL INTERNO'!$Y$62="Muy Alta",'CONTROL INTERNO'!$AA$62="Menor"),CONCATENATE("R9C",'CONTROL INTERNO'!$O$62),"")</f>
        <v/>
      </c>
      <c r="U14" s="54" t="str">
        <f>IF(AND('CONTROL INTERNO'!$Y$63="Muy Alta",'CONTROL INTERNO'!$AA$63="Menor"),CONCATENATE("R9C",'CONTROL INTERNO'!$O$63),"")</f>
        <v/>
      </c>
      <c r="V14" s="52" t="str">
        <f>IF(AND('CONTROL INTERNO'!$Y$58="Muy Alta",'CONTROL INTERNO'!$AA$58="Moderado"),CONCATENATE("R9C",'CONTROL INTERNO'!$O$58),"")</f>
        <v/>
      </c>
      <c r="W14" s="53" t="str">
        <f>IF(AND('CONTROL INTERNO'!$Y$59="Muy Alta",'CONTROL INTERNO'!$AA$59="Moderado"),CONCATENATE("R9C",'CONTROL INTERNO'!$O$59),"")</f>
        <v/>
      </c>
      <c r="X14" s="58" t="str">
        <f>IF(AND('CONTROL INTERNO'!$Y$60="Muy Alta",'CONTROL INTERNO'!$AA$60="Moderado"),CONCATENATE("R9C",'CONTROL INTERNO'!$O$60),"")</f>
        <v/>
      </c>
      <c r="Y14" s="58" t="str">
        <f>IF(AND('CONTROL INTERNO'!$Y$61="Muy Alta",'CONTROL INTERNO'!$AA$61="Moderado"),CONCATENATE("R9C",'CONTROL INTERNO'!$O$61),"")</f>
        <v/>
      </c>
      <c r="Z14" s="58" t="str">
        <f>IF(AND('CONTROL INTERNO'!$Y$62="Muy Alta",'CONTROL INTERNO'!$AA$62="Moderado"),CONCATENATE("R9C",'CONTROL INTERNO'!$O$62),"")</f>
        <v/>
      </c>
      <c r="AA14" s="54" t="str">
        <f>IF(AND('CONTROL INTERNO'!$Y$63="Muy Alta",'CONTROL INTERNO'!$AA$63="Moderado"),CONCATENATE("R9C",'CONTROL INTERNO'!$O$63),"")</f>
        <v/>
      </c>
      <c r="AB14" s="52" t="str">
        <f>IF(AND('CONTROL INTERNO'!$Y$58="Muy Alta",'CONTROL INTERNO'!$AA$58="Mayor"),CONCATENATE("R9C",'CONTROL INTERNO'!$O$58),"")</f>
        <v/>
      </c>
      <c r="AC14" s="53" t="str">
        <f>IF(AND('CONTROL INTERNO'!$Y$59="Muy Alta",'CONTROL INTERNO'!$AA$59="Mayor"),CONCATENATE("R9C",'CONTROL INTERNO'!$O$59),"")</f>
        <v/>
      </c>
      <c r="AD14" s="58" t="str">
        <f>IF(AND('CONTROL INTERNO'!$Y$60="Muy Alta",'CONTROL INTERNO'!$AA$60="Mayor"),CONCATENATE("R9C",'CONTROL INTERNO'!$O$60),"")</f>
        <v/>
      </c>
      <c r="AE14" s="58" t="str">
        <f>IF(AND('CONTROL INTERNO'!$Y$61="Muy Alta",'CONTROL INTERNO'!$AA$61="Mayor"),CONCATENATE("R9C",'CONTROL INTERNO'!$O$61),"")</f>
        <v/>
      </c>
      <c r="AF14" s="58" t="str">
        <f>IF(AND('CONTROL INTERNO'!$Y$62="Muy Alta",'CONTROL INTERNO'!$AA$62="Mayor"),CONCATENATE("R9C",'CONTROL INTERNO'!$O$62),"")</f>
        <v/>
      </c>
      <c r="AG14" s="54" t="str">
        <f>IF(AND('CONTROL INTERNO'!$Y$63="Muy Alta",'CONTROL INTERNO'!$AA$63="Mayor"),CONCATENATE("R9C",'CONTROL INTERNO'!$O$63),"")</f>
        <v/>
      </c>
      <c r="AH14" s="55" t="str">
        <f>IF(AND('CONTROL INTERNO'!$Y$58="Muy Alta",'CONTROL INTERNO'!$AA$58="Catastrófico"),CONCATENATE("R9C",'CONTROL INTERNO'!$O$58),"")</f>
        <v/>
      </c>
      <c r="AI14" s="56" t="str">
        <f>IF(AND('CONTROL INTERNO'!$Y$59="Muy Alta",'CONTROL INTERNO'!$AA$59="Catastrófico"),CONCATENATE("R9C",'CONTROL INTERNO'!$O$59),"")</f>
        <v/>
      </c>
      <c r="AJ14" s="56" t="str">
        <f>IF(AND('CONTROL INTERNO'!$Y$60="Muy Alta",'CONTROL INTERNO'!$AA$60="Catastrófico"),CONCATENATE("R9C",'CONTROL INTERNO'!$O$60),"")</f>
        <v/>
      </c>
      <c r="AK14" s="56" t="str">
        <f>IF(AND('CONTROL INTERNO'!$Y$61="Muy Alta",'CONTROL INTERNO'!$AA$61="Catastrófico"),CONCATENATE("R9C",'CONTROL INTERNO'!$O$61),"")</f>
        <v/>
      </c>
      <c r="AL14" s="56" t="str">
        <f>IF(AND('CONTROL INTERNO'!$Y$62="Muy Alta",'CONTROL INTERNO'!$AA$62="Catastrófico"),CONCATENATE("R9C",'CONTROL INTERNO'!$O$62),"")</f>
        <v/>
      </c>
      <c r="AM14" s="57" t="str">
        <f>IF(AND('CONTROL INTERNO'!$Y$63="Muy Alta",'CONTROL INTERNO'!$AA$63="Catastrófico"),CONCATENATE("R9C",'CONTROL INTERNO'!$O$63),"")</f>
        <v/>
      </c>
      <c r="AN14" s="84"/>
      <c r="AO14" s="350"/>
      <c r="AP14" s="351"/>
      <c r="AQ14" s="351"/>
      <c r="AR14" s="351"/>
      <c r="AS14" s="351"/>
      <c r="AT14" s="35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42"/>
      <c r="C15" s="242"/>
      <c r="D15" s="243"/>
      <c r="E15" s="345"/>
      <c r="F15" s="346"/>
      <c r="G15" s="346"/>
      <c r="H15" s="346"/>
      <c r="I15" s="360"/>
      <c r="J15" s="59" t="str">
        <f>IF(AND('CONTROL INTERNO'!$Y$64="Muy Alta",'CONTROL INTERNO'!$AA$64="Leve"),CONCATENATE("R10C",'CONTROL INTERNO'!$O$64),"")</f>
        <v/>
      </c>
      <c r="K15" s="60" t="str">
        <f>IF(AND('CONTROL INTERNO'!$Y$65="Muy Alta",'CONTROL INTERNO'!$AA$65="Leve"),CONCATENATE("R10C",'CONTROL INTERNO'!$O$65),"")</f>
        <v/>
      </c>
      <c r="L15" s="60" t="str">
        <f>IF(AND('CONTROL INTERNO'!$Y$66="Muy Alta",'CONTROL INTERNO'!$AA$66="Leve"),CONCATENATE("R10C",'CONTROL INTERNO'!$O$66),"")</f>
        <v/>
      </c>
      <c r="M15" s="60" t="str">
        <f>IF(AND('CONTROL INTERNO'!$Y$67="Muy Alta",'CONTROL INTERNO'!$AA$67="Leve"),CONCATENATE("R10C",'CONTROL INTERNO'!$O$67),"")</f>
        <v/>
      </c>
      <c r="N15" s="60" t="str">
        <f>IF(AND('CONTROL INTERNO'!$Y$68="Muy Alta",'CONTROL INTERNO'!$AA$68="Leve"),CONCATENATE("R10C",'CONTROL INTERNO'!$O$68),"")</f>
        <v/>
      </c>
      <c r="O15" s="61" t="str">
        <f>IF(AND('CONTROL INTERNO'!$Y$69="Muy Alta",'CONTROL INTERNO'!$AA$69="Leve"),CONCATENATE("R10C",'CONTROL INTERNO'!$O$69),"")</f>
        <v/>
      </c>
      <c r="P15" s="52" t="str">
        <f>IF(AND('CONTROL INTERNO'!$Y$64="Muy Alta",'CONTROL INTERNO'!$AA$64="Menor"),CONCATENATE("R10C",'CONTROL INTERNO'!$O$64),"")</f>
        <v/>
      </c>
      <c r="Q15" s="53" t="str">
        <f>IF(AND('CONTROL INTERNO'!$Y$65="Muy Alta",'CONTROL INTERNO'!$AA$65="Menor"),CONCATENATE("R10C",'CONTROL INTERNO'!$O$65),"")</f>
        <v/>
      </c>
      <c r="R15" s="53" t="str">
        <f>IF(AND('CONTROL INTERNO'!$Y$66="Muy Alta",'CONTROL INTERNO'!$AA$66="Menor"),CONCATENATE("R10C",'CONTROL INTERNO'!$O$66),"")</f>
        <v/>
      </c>
      <c r="S15" s="53" t="str">
        <f>IF(AND('CONTROL INTERNO'!$Y$67="Muy Alta",'CONTROL INTERNO'!$AA$67="Menor"),CONCATENATE("R10C",'CONTROL INTERNO'!$O$67),"")</f>
        <v/>
      </c>
      <c r="T15" s="53" t="str">
        <f>IF(AND('CONTROL INTERNO'!$Y$68="Muy Alta",'CONTROL INTERNO'!$AA$68="Menor"),CONCATENATE("R10C",'CONTROL INTERNO'!$O$68),"")</f>
        <v/>
      </c>
      <c r="U15" s="54" t="str">
        <f>IF(AND('CONTROL INTERNO'!$Y$69="Muy Alta",'CONTROL INTERNO'!$AA$69="Menor"),CONCATENATE("R10C",'CONTROL INTERNO'!$O$69),"")</f>
        <v/>
      </c>
      <c r="V15" s="59" t="str">
        <f>IF(AND('CONTROL INTERNO'!$Y$64="Muy Alta",'CONTROL INTERNO'!$AA$64="Moderado"),CONCATENATE("R10C",'CONTROL INTERNO'!$O$64),"")</f>
        <v/>
      </c>
      <c r="W15" s="60" t="str">
        <f>IF(AND('CONTROL INTERNO'!$Y$65="Muy Alta",'CONTROL INTERNO'!$AA$65="Moderado"),CONCATENATE("R10C",'CONTROL INTERNO'!$O$65),"")</f>
        <v/>
      </c>
      <c r="X15" s="60" t="str">
        <f>IF(AND('CONTROL INTERNO'!$Y$66="Muy Alta",'CONTROL INTERNO'!$AA$66="Moderado"),CONCATENATE("R10C",'CONTROL INTERNO'!$O$66),"")</f>
        <v/>
      </c>
      <c r="Y15" s="60" t="str">
        <f>IF(AND('CONTROL INTERNO'!$Y$67="Muy Alta",'CONTROL INTERNO'!$AA$67="Moderado"),CONCATENATE("R10C",'CONTROL INTERNO'!$O$67),"")</f>
        <v/>
      </c>
      <c r="Z15" s="60" t="str">
        <f>IF(AND('CONTROL INTERNO'!$Y$68="Muy Alta",'CONTROL INTERNO'!$AA$68="Moderado"),CONCATENATE("R10C",'CONTROL INTERNO'!$O$68),"")</f>
        <v/>
      </c>
      <c r="AA15" s="61" t="str">
        <f>IF(AND('CONTROL INTERNO'!$Y$69="Muy Alta",'CONTROL INTERNO'!$AA$69="Moderado"),CONCATENATE("R10C",'CONTROL INTERNO'!$O$69),"")</f>
        <v/>
      </c>
      <c r="AB15" s="52" t="str">
        <f>IF(AND('CONTROL INTERNO'!$Y$64="Muy Alta",'CONTROL INTERNO'!$AA$64="Mayor"),CONCATENATE("R10C",'CONTROL INTERNO'!$O$64),"")</f>
        <v/>
      </c>
      <c r="AC15" s="53" t="str">
        <f>IF(AND('CONTROL INTERNO'!$Y$65="Muy Alta",'CONTROL INTERNO'!$AA$65="Mayor"),CONCATENATE("R10C",'CONTROL INTERNO'!$O$65),"")</f>
        <v/>
      </c>
      <c r="AD15" s="53" t="str">
        <f>IF(AND('CONTROL INTERNO'!$Y$66="Muy Alta",'CONTROL INTERNO'!$AA$66="Mayor"),CONCATENATE("R10C",'CONTROL INTERNO'!$O$66),"")</f>
        <v/>
      </c>
      <c r="AE15" s="53" t="str">
        <f>IF(AND('CONTROL INTERNO'!$Y$67="Muy Alta",'CONTROL INTERNO'!$AA$67="Mayor"),CONCATENATE("R10C",'CONTROL INTERNO'!$O$67),"")</f>
        <v/>
      </c>
      <c r="AF15" s="53" t="str">
        <f>IF(AND('CONTROL INTERNO'!$Y$68="Muy Alta",'CONTROL INTERNO'!$AA$68="Mayor"),CONCATENATE("R10C",'CONTROL INTERNO'!$O$68),"")</f>
        <v/>
      </c>
      <c r="AG15" s="54" t="str">
        <f>IF(AND('CONTROL INTERNO'!$Y$69="Muy Alta",'CONTROL INTERNO'!$AA$69="Mayor"),CONCATENATE("R10C",'CONTROL INTERNO'!$O$69),"")</f>
        <v/>
      </c>
      <c r="AH15" s="62" t="str">
        <f>IF(AND('CONTROL INTERNO'!$Y$64="Muy Alta",'CONTROL INTERNO'!$AA$64="Catastrófico"),CONCATENATE("R10C",'CONTROL INTERNO'!$O$64),"")</f>
        <v/>
      </c>
      <c r="AI15" s="63" t="str">
        <f>IF(AND('CONTROL INTERNO'!$Y$65="Muy Alta",'CONTROL INTERNO'!$AA$65="Catastrófico"),CONCATENATE("R10C",'CONTROL INTERNO'!$O$65),"")</f>
        <v/>
      </c>
      <c r="AJ15" s="63" t="str">
        <f>IF(AND('CONTROL INTERNO'!$Y$66="Muy Alta",'CONTROL INTERNO'!$AA$66="Catastrófico"),CONCATENATE("R10C",'CONTROL INTERNO'!$O$66),"")</f>
        <v/>
      </c>
      <c r="AK15" s="63" t="str">
        <f>IF(AND('CONTROL INTERNO'!$Y$67="Muy Alta",'CONTROL INTERNO'!$AA$67="Catastrófico"),CONCATENATE("R10C",'CONTROL INTERNO'!$O$67),"")</f>
        <v/>
      </c>
      <c r="AL15" s="63" t="str">
        <f>IF(AND('CONTROL INTERNO'!$Y$68="Muy Alta",'CONTROL INTERNO'!$AA$68="Catastrófico"),CONCATENATE("R10C",'CONTROL INTERNO'!$O$68),"")</f>
        <v/>
      </c>
      <c r="AM15" s="64" t="str">
        <f>IF(AND('CONTROL INTERNO'!$Y$69="Muy Alta",'CONTROL INTERNO'!$AA$69="Catastrófico"),CONCATENATE("R10C",'CONTROL INTERNO'!$O$69),"")</f>
        <v/>
      </c>
      <c r="AN15" s="84"/>
      <c r="AO15" s="353"/>
      <c r="AP15" s="354"/>
      <c r="AQ15" s="354"/>
      <c r="AR15" s="354"/>
      <c r="AS15" s="354"/>
      <c r="AT15" s="35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42"/>
      <c r="C16" s="242"/>
      <c r="D16" s="243"/>
      <c r="E16" s="339" t="s">
        <v>115</v>
      </c>
      <c r="F16" s="340"/>
      <c r="G16" s="340"/>
      <c r="H16" s="340"/>
      <c r="I16" s="340"/>
      <c r="J16" s="65" t="str">
        <f ca="1">IF(AND('CONTROL INTERNO'!$Y$10="Alta",'CONTROL INTERNO'!$AA$10="Leve"),CONCATENATE("R1C",'CONTROL INTERNO'!$O$10),"")</f>
        <v/>
      </c>
      <c r="K16" s="66" t="str">
        <f>IF(AND('CONTROL INTERNO'!$Y$11="Alta",'CONTROL INTERNO'!$AA$11="Leve"),CONCATENATE("R1C",'CONTROL INTERNO'!$O$11),"")</f>
        <v/>
      </c>
      <c r="L16" s="66" t="str">
        <f>IF(AND('CONTROL INTERNO'!$Y$12="Alta",'CONTROL INTERNO'!$AA$12="Leve"),CONCATENATE("R1C",'CONTROL INTERNO'!$O$12),"")</f>
        <v/>
      </c>
      <c r="M16" s="66" t="str">
        <f>IF(AND('CONTROL INTERNO'!$Y$13="Alta",'CONTROL INTERNO'!$AA$13="Leve"),CONCATENATE("R1C",'CONTROL INTERNO'!$O$13),"")</f>
        <v/>
      </c>
      <c r="N16" s="66" t="str">
        <f>IF(AND('CONTROL INTERNO'!$Y$14="Alta",'CONTROL INTERNO'!$AA$14="Leve"),CONCATENATE("R1C",'CONTROL INTERNO'!$O$14),"")</f>
        <v/>
      </c>
      <c r="O16" s="67" t="str">
        <f>IF(AND('CONTROL INTERNO'!$Y$15="Alta",'CONTROL INTERNO'!$AA$15="Leve"),CONCATENATE("R1C",'CONTROL INTERNO'!$O$15),"")</f>
        <v/>
      </c>
      <c r="P16" s="65" t="str">
        <f ca="1">IF(AND('CONTROL INTERNO'!$Y$10="Alta",'CONTROL INTERNO'!$AA$10="Menor"),CONCATENATE("R1C",'CONTROL INTERNO'!$O$10),"")</f>
        <v/>
      </c>
      <c r="Q16" s="66" t="str">
        <f>IF(AND('CONTROL INTERNO'!$Y$11="Alta",'CONTROL INTERNO'!$AA$11="Menor"),CONCATENATE("R1C",'CONTROL INTERNO'!$O$11),"")</f>
        <v/>
      </c>
      <c r="R16" s="66" t="str">
        <f>IF(AND('CONTROL INTERNO'!$Y$12="Alta",'CONTROL INTERNO'!$AA$12="Menor"),CONCATENATE("R1C",'CONTROL INTERNO'!$O$12),"")</f>
        <v/>
      </c>
      <c r="S16" s="66" t="str">
        <f>IF(AND('CONTROL INTERNO'!$Y$13="Alta",'CONTROL INTERNO'!$AA$13="Menor"),CONCATENATE("R1C",'CONTROL INTERNO'!$O$13),"")</f>
        <v/>
      </c>
      <c r="T16" s="66" t="str">
        <f>IF(AND('CONTROL INTERNO'!$Y$14="Alta",'CONTROL INTERNO'!$AA$14="Menor"),CONCATENATE("R1C",'CONTROL INTERNO'!$O$14),"")</f>
        <v/>
      </c>
      <c r="U16" s="67" t="str">
        <f>IF(AND('CONTROL INTERNO'!$Y$15="Alta",'CONTROL INTERNO'!$AA$15="Menor"),CONCATENATE("R1C",'CONTROL INTERNO'!$O$15),"")</f>
        <v/>
      </c>
      <c r="V16" s="46" t="str">
        <f ca="1">IF(AND('CONTROL INTERNO'!$Y$10="Alta",'CONTROL INTERNO'!$AA$10="Moderado"),CONCATENATE("R1C",'CONTROL INTERNO'!$O$10),"")</f>
        <v/>
      </c>
      <c r="W16" s="47" t="str">
        <f>IF(AND('CONTROL INTERNO'!$Y$11="Alta",'CONTROL INTERNO'!$AA$11="Moderado"),CONCATENATE("R1C",'CONTROL INTERNO'!$O$11),"")</f>
        <v/>
      </c>
      <c r="X16" s="47" t="str">
        <f>IF(AND('CONTROL INTERNO'!$Y$12="Alta",'CONTROL INTERNO'!$AA$12="Moderado"),CONCATENATE("R1C",'CONTROL INTERNO'!$O$12),"")</f>
        <v/>
      </c>
      <c r="Y16" s="47" t="str">
        <f>IF(AND('CONTROL INTERNO'!$Y$13="Alta",'CONTROL INTERNO'!$AA$13="Moderado"),CONCATENATE("R1C",'CONTROL INTERNO'!$O$13),"")</f>
        <v/>
      </c>
      <c r="Z16" s="47" t="str">
        <f>IF(AND('CONTROL INTERNO'!$Y$14="Alta",'CONTROL INTERNO'!$AA$14="Moderado"),CONCATENATE("R1C",'CONTROL INTERNO'!$O$14),"")</f>
        <v/>
      </c>
      <c r="AA16" s="48" t="str">
        <f>IF(AND('CONTROL INTERNO'!$Y$15="Alta",'CONTROL INTERNO'!$AA$15="Moderado"),CONCATENATE("R1C",'CONTROL INTERNO'!$O$15),"")</f>
        <v/>
      </c>
      <c r="AB16" s="46" t="str">
        <f ca="1">IF(AND('CONTROL INTERNO'!$Y$10="Alta",'CONTROL INTERNO'!$AA$10="Mayor"),CONCATENATE("R1C",'CONTROL INTERNO'!$O$10),"")</f>
        <v/>
      </c>
      <c r="AC16" s="47" t="str">
        <f>IF(AND('CONTROL INTERNO'!$Y$11="Alta",'CONTROL INTERNO'!$AA$11="Mayor"),CONCATENATE("R1C",'CONTROL INTERNO'!$O$11),"")</f>
        <v/>
      </c>
      <c r="AD16" s="47" t="str">
        <f>IF(AND('CONTROL INTERNO'!$Y$12="Alta",'CONTROL INTERNO'!$AA$12="Mayor"),CONCATENATE("R1C",'CONTROL INTERNO'!$O$12),"")</f>
        <v/>
      </c>
      <c r="AE16" s="47" t="str">
        <f>IF(AND('CONTROL INTERNO'!$Y$13="Alta",'CONTROL INTERNO'!$AA$13="Mayor"),CONCATENATE("R1C",'CONTROL INTERNO'!$O$13),"")</f>
        <v/>
      </c>
      <c r="AF16" s="47" t="str">
        <f>IF(AND('CONTROL INTERNO'!$Y$14="Alta",'CONTROL INTERNO'!$AA$14="Mayor"),CONCATENATE("R1C",'CONTROL INTERNO'!$O$14),"")</f>
        <v/>
      </c>
      <c r="AG16" s="48" t="str">
        <f>IF(AND('CONTROL INTERNO'!$Y$15="Alta",'CONTROL INTERNO'!$AA$15="Mayor"),CONCATENATE("R1C",'CONTROL INTERNO'!$O$15),"")</f>
        <v/>
      </c>
      <c r="AH16" s="49" t="str">
        <f ca="1">IF(AND('CONTROL INTERNO'!$Y$10="Alta",'CONTROL INTERNO'!$AA$10="Catastrófico"),CONCATENATE("R1C",'CONTROL INTERNO'!$O$10),"")</f>
        <v/>
      </c>
      <c r="AI16" s="50" t="str">
        <f>IF(AND('CONTROL INTERNO'!$Y$11="Alta",'CONTROL INTERNO'!$AA$11="Catastrófico"),CONCATENATE("R1C",'CONTROL INTERNO'!$O$11),"")</f>
        <v/>
      </c>
      <c r="AJ16" s="50" t="str">
        <f>IF(AND('CONTROL INTERNO'!$Y$12="Alta",'CONTROL INTERNO'!$AA$12="Catastrófico"),CONCATENATE("R1C",'CONTROL INTERNO'!$O$12),"")</f>
        <v/>
      </c>
      <c r="AK16" s="50" t="str">
        <f>IF(AND('CONTROL INTERNO'!$Y$13="Alta",'CONTROL INTERNO'!$AA$13="Catastrófico"),CONCATENATE("R1C",'CONTROL INTERNO'!$O$13),"")</f>
        <v/>
      </c>
      <c r="AL16" s="50" t="str">
        <f>IF(AND('CONTROL INTERNO'!$Y$14="Alta",'CONTROL INTERNO'!$AA$14="Catastrófico"),CONCATENATE("R1C",'CONTROL INTERNO'!$O$14),"")</f>
        <v/>
      </c>
      <c r="AM16" s="51" t="str">
        <f>IF(AND('CONTROL INTERNO'!$Y$15="Alta",'CONTROL INTERNO'!$AA$15="Catastrófico"),CONCATENATE("R1C",'CONTROL INTERNO'!$O$15),"")</f>
        <v/>
      </c>
      <c r="AN16" s="84"/>
      <c r="AO16" s="330" t="s">
        <v>80</v>
      </c>
      <c r="AP16" s="331"/>
      <c r="AQ16" s="331"/>
      <c r="AR16" s="331"/>
      <c r="AS16" s="331"/>
      <c r="AT16" s="33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42"/>
      <c r="C17" s="242"/>
      <c r="D17" s="243"/>
      <c r="E17" s="341"/>
      <c r="F17" s="342"/>
      <c r="G17" s="342"/>
      <c r="H17" s="342"/>
      <c r="I17" s="342"/>
      <c r="J17" s="68" t="str">
        <f ca="1">IF(AND('CONTROL INTERNO'!$Y$16="Alta",'CONTROL INTERNO'!$AA$16="Leve"),CONCATENATE("R2C",'CONTROL INTERNO'!$O$16),"")</f>
        <v/>
      </c>
      <c r="K17" s="69" t="str">
        <f>IF(AND('CONTROL INTERNO'!$Y$17="Alta",'CONTROL INTERNO'!$AA$17="Leve"),CONCATENATE("R2C",'CONTROL INTERNO'!$O$17),"")</f>
        <v/>
      </c>
      <c r="L17" s="69" t="str">
        <f>IF(AND('CONTROL INTERNO'!$Y$18="Alta",'CONTROL INTERNO'!$AA$18="Leve"),CONCATENATE("R2C",'CONTROL INTERNO'!$O$18),"")</f>
        <v/>
      </c>
      <c r="M17" s="69" t="str">
        <f>IF(AND('CONTROL INTERNO'!$Y$19="Alta",'CONTROL INTERNO'!$AA$19="Leve"),CONCATENATE("R2C",'CONTROL INTERNO'!$O$19),"")</f>
        <v/>
      </c>
      <c r="N17" s="69" t="str">
        <f>IF(AND('CONTROL INTERNO'!$Y$20="Alta",'CONTROL INTERNO'!$AA$20="Leve"),CONCATENATE("R2C",'CONTROL INTERNO'!$O$20),"")</f>
        <v/>
      </c>
      <c r="O17" s="70" t="str">
        <f>IF(AND('CONTROL INTERNO'!$Y$21="Alta",'CONTROL INTERNO'!$AA$21="Leve"),CONCATENATE("R2C",'CONTROL INTERNO'!$O$21),"")</f>
        <v/>
      </c>
      <c r="P17" s="68" t="str">
        <f ca="1">IF(AND('CONTROL INTERNO'!$Y$16="Alta",'CONTROL INTERNO'!$AA$16="Menor"),CONCATENATE("R2C",'CONTROL INTERNO'!$O$16),"")</f>
        <v/>
      </c>
      <c r="Q17" s="69" t="str">
        <f>IF(AND('CONTROL INTERNO'!$Y$17="Alta",'CONTROL INTERNO'!$AA$17="Menor"),CONCATENATE("R2C",'CONTROL INTERNO'!$O$17),"")</f>
        <v/>
      </c>
      <c r="R17" s="69" t="str">
        <f>IF(AND('CONTROL INTERNO'!$Y$18="Alta",'CONTROL INTERNO'!$AA$18="Menor"),CONCATENATE("R2C",'CONTROL INTERNO'!$O$18),"")</f>
        <v/>
      </c>
      <c r="S17" s="69" t="str">
        <f>IF(AND('CONTROL INTERNO'!$Y$19="Alta",'CONTROL INTERNO'!$AA$19="Menor"),CONCATENATE("R2C",'CONTROL INTERNO'!$O$19),"")</f>
        <v/>
      </c>
      <c r="T17" s="69" t="str">
        <f>IF(AND('CONTROL INTERNO'!$Y$20="Alta",'CONTROL INTERNO'!$AA$20="Menor"),CONCATENATE("R2C",'CONTROL INTERNO'!$O$20),"")</f>
        <v/>
      </c>
      <c r="U17" s="70" t="str">
        <f>IF(AND('CONTROL INTERNO'!$Y$21="Alta",'CONTROL INTERNO'!$AA$21="Menor"),CONCATENATE("R2C",'CONTROL INTERNO'!$O$21),"")</f>
        <v/>
      </c>
      <c r="V17" s="52" t="str">
        <f ca="1">IF(AND('CONTROL INTERNO'!$Y$16="Alta",'CONTROL INTERNO'!$AA$16="Moderado"),CONCATENATE("R2C",'CONTROL INTERNO'!$O$16),"")</f>
        <v/>
      </c>
      <c r="W17" s="53" t="str">
        <f>IF(AND('CONTROL INTERNO'!$Y$17="Alta",'CONTROL INTERNO'!$AA$17="Moderado"),CONCATENATE("R2C",'CONTROL INTERNO'!$O$17),"")</f>
        <v/>
      </c>
      <c r="X17" s="53" t="str">
        <f>IF(AND('CONTROL INTERNO'!$Y$18="Alta",'CONTROL INTERNO'!$AA$18="Moderado"),CONCATENATE("R2C",'CONTROL INTERNO'!$O$18),"")</f>
        <v/>
      </c>
      <c r="Y17" s="53" t="str">
        <f>IF(AND('CONTROL INTERNO'!$Y$19="Alta",'CONTROL INTERNO'!$AA$19="Moderado"),CONCATENATE("R2C",'CONTROL INTERNO'!$O$19),"")</f>
        <v/>
      </c>
      <c r="Z17" s="53" t="str">
        <f>IF(AND('CONTROL INTERNO'!$Y$20="Alta",'CONTROL INTERNO'!$AA$20="Moderado"),CONCATENATE("R2C",'CONTROL INTERNO'!$O$20),"")</f>
        <v/>
      </c>
      <c r="AA17" s="54" t="str">
        <f>IF(AND('CONTROL INTERNO'!$Y$21="Alta",'CONTROL INTERNO'!$AA$21="Moderado"),CONCATENATE("R2C",'CONTROL INTERNO'!$O$21),"")</f>
        <v/>
      </c>
      <c r="AB17" s="52" t="str">
        <f ca="1">IF(AND('CONTROL INTERNO'!$Y$16="Alta",'CONTROL INTERNO'!$AA$16="Mayor"),CONCATENATE("R2C",'CONTROL INTERNO'!$O$16),"")</f>
        <v/>
      </c>
      <c r="AC17" s="53" t="str">
        <f>IF(AND('CONTROL INTERNO'!$Y$17="Alta",'CONTROL INTERNO'!$AA$17="Mayor"),CONCATENATE("R2C",'CONTROL INTERNO'!$O$17),"")</f>
        <v/>
      </c>
      <c r="AD17" s="53" t="str">
        <f>IF(AND('CONTROL INTERNO'!$Y$18="Alta",'CONTROL INTERNO'!$AA$18="Mayor"),CONCATENATE("R2C",'CONTROL INTERNO'!$O$18),"")</f>
        <v/>
      </c>
      <c r="AE17" s="53" t="str">
        <f>IF(AND('CONTROL INTERNO'!$Y$19="Alta",'CONTROL INTERNO'!$AA$19="Mayor"),CONCATENATE("R2C",'CONTROL INTERNO'!$O$19),"")</f>
        <v/>
      </c>
      <c r="AF17" s="53" t="str">
        <f>IF(AND('CONTROL INTERNO'!$Y$20="Alta",'CONTROL INTERNO'!$AA$20="Mayor"),CONCATENATE("R2C",'CONTROL INTERNO'!$O$20),"")</f>
        <v/>
      </c>
      <c r="AG17" s="54" t="str">
        <f>IF(AND('CONTROL INTERNO'!$Y$21="Alta",'CONTROL INTERNO'!$AA$21="Mayor"),CONCATENATE("R2C",'CONTROL INTERNO'!$O$21),"")</f>
        <v/>
      </c>
      <c r="AH17" s="55" t="str">
        <f ca="1">IF(AND('CONTROL INTERNO'!$Y$16="Alta",'CONTROL INTERNO'!$AA$16="Catastrófico"),CONCATENATE("R2C",'CONTROL INTERNO'!$O$16),"")</f>
        <v/>
      </c>
      <c r="AI17" s="56" t="str">
        <f>IF(AND('CONTROL INTERNO'!$Y$17="Alta",'CONTROL INTERNO'!$AA$17="Catastrófico"),CONCATENATE("R2C",'CONTROL INTERNO'!$O$17),"")</f>
        <v/>
      </c>
      <c r="AJ17" s="56" t="str">
        <f>IF(AND('CONTROL INTERNO'!$Y$18="Alta",'CONTROL INTERNO'!$AA$18="Catastrófico"),CONCATENATE("R2C",'CONTROL INTERNO'!$O$18),"")</f>
        <v/>
      </c>
      <c r="AK17" s="56" t="str">
        <f>IF(AND('CONTROL INTERNO'!$Y$19="Alta",'CONTROL INTERNO'!$AA$19="Catastrófico"),CONCATENATE("R2C",'CONTROL INTERNO'!$O$19),"")</f>
        <v/>
      </c>
      <c r="AL17" s="56" t="str">
        <f>IF(AND('CONTROL INTERNO'!$Y$20="Alta",'CONTROL INTERNO'!$AA$20="Catastrófico"),CONCATENATE("R2C",'CONTROL INTERNO'!$O$20),"")</f>
        <v/>
      </c>
      <c r="AM17" s="57" t="str">
        <f>IF(AND('CONTROL INTERNO'!$Y$21="Alta",'CONTROL INTERNO'!$AA$21="Catastrófico"),CONCATENATE("R2C",'CONTROL INTERNO'!$O$21),"")</f>
        <v/>
      </c>
      <c r="AN17" s="84"/>
      <c r="AO17" s="333"/>
      <c r="AP17" s="334"/>
      <c r="AQ17" s="334"/>
      <c r="AR17" s="334"/>
      <c r="AS17" s="334"/>
      <c r="AT17" s="33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42"/>
      <c r="C18" s="242"/>
      <c r="D18" s="243"/>
      <c r="E18" s="343"/>
      <c r="F18" s="344"/>
      <c r="G18" s="344"/>
      <c r="H18" s="344"/>
      <c r="I18" s="342"/>
      <c r="J18" s="68" t="str">
        <f>IF(AND('CONTROL INTERNO'!$Y$22="Alta",'CONTROL INTERNO'!$AA$22="Leve"),CONCATENATE("R3C",'CONTROL INTERNO'!$O$22),"")</f>
        <v/>
      </c>
      <c r="K18" s="69" t="str">
        <f>IF(AND('CONTROL INTERNO'!$Y$23="Alta",'CONTROL INTERNO'!$AA$23="Leve"),CONCATENATE("R3C",'CONTROL INTERNO'!$O$23),"")</f>
        <v/>
      </c>
      <c r="L18" s="69" t="str">
        <f>IF(AND('CONTROL INTERNO'!$Y$24="Alta",'CONTROL INTERNO'!$AA$24="Leve"),CONCATENATE("R3C",'CONTROL INTERNO'!$O$24),"")</f>
        <v/>
      </c>
      <c r="M18" s="69" t="str">
        <f>IF(AND('CONTROL INTERNO'!$Y$25="Alta",'CONTROL INTERNO'!$AA$25="Leve"),CONCATENATE("R3C",'CONTROL INTERNO'!$O$25),"")</f>
        <v/>
      </c>
      <c r="N18" s="69" t="str">
        <f>IF(AND('CONTROL INTERNO'!$Y$26="Alta",'CONTROL INTERNO'!$AA$26="Leve"),CONCATENATE("R3C",'CONTROL INTERNO'!$O$26),"")</f>
        <v/>
      </c>
      <c r="O18" s="70" t="str">
        <f>IF(AND('CONTROL INTERNO'!$Y$27="Alta",'CONTROL INTERNO'!$AA$27="Leve"),CONCATENATE("R3C",'CONTROL INTERNO'!$O$27),"")</f>
        <v/>
      </c>
      <c r="P18" s="68" t="str">
        <f>IF(AND('CONTROL INTERNO'!$Y$22="Alta",'CONTROL INTERNO'!$AA$22="Menor"),CONCATENATE("R3C",'CONTROL INTERNO'!$O$22),"")</f>
        <v/>
      </c>
      <c r="Q18" s="69" t="str">
        <f>IF(AND('CONTROL INTERNO'!$Y$23="Alta",'CONTROL INTERNO'!$AA$23="Menor"),CONCATENATE("R3C",'CONTROL INTERNO'!$O$23),"")</f>
        <v/>
      </c>
      <c r="R18" s="69" t="str">
        <f>IF(AND('CONTROL INTERNO'!$Y$24="Alta",'CONTROL INTERNO'!$AA$24="Menor"),CONCATENATE("R3C",'CONTROL INTERNO'!$O$24),"")</f>
        <v/>
      </c>
      <c r="S18" s="69" t="str">
        <f>IF(AND('CONTROL INTERNO'!$Y$25="Alta",'CONTROL INTERNO'!$AA$25="Menor"),CONCATENATE("R3C",'CONTROL INTERNO'!$O$25),"")</f>
        <v/>
      </c>
      <c r="T18" s="69" t="str">
        <f>IF(AND('CONTROL INTERNO'!$Y$26="Alta",'CONTROL INTERNO'!$AA$26="Menor"),CONCATENATE("R3C",'CONTROL INTERNO'!$O$26),"")</f>
        <v/>
      </c>
      <c r="U18" s="70" t="str">
        <f>IF(AND('CONTROL INTERNO'!$Y$27="Alta",'CONTROL INTERNO'!$AA$27="Menor"),CONCATENATE("R3C",'CONTROL INTERNO'!$O$27),"")</f>
        <v/>
      </c>
      <c r="V18" s="52" t="str">
        <f>IF(AND('CONTROL INTERNO'!$Y$22="Alta",'CONTROL INTERNO'!$AA$22="Moderado"),CONCATENATE("R3C",'CONTROL INTERNO'!$O$22),"")</f>
        <v/>
      </c>
      <c r="W18" s="53" t="str">
        <f>IF(AND('CONTROL INTERNO'!$Y$23="Alta",'CONTROL INTERNO'!$AA$23="Moderado"),CONCATENATE("R3C",'CONTROL INTERNO'!$O$23),"")</f>
        <v/>
      </c>
      <c r="X18" s="53" t="str">
        <f>IF(AND('CONTROL INTERNO'!$Y$24="Alta",'CONTROL INTERNO'!$AA$24="Moderado"),CONCATENATE("R3C",'CONTROL INTERNO'!$O$24),"")</f>
        <v/>
      </c>
      <c r="Y18" s="53" t="str">
        <f>IF(AND('CONTROL INTERNO'!$Y$25="Alta",'CONTROL INTERNO'!$AA$25="Moderado"),CONCATENATE("R3C",'CONTROL INTERNO'!$O$25),"")</f>
        <v/>
      </c>
      <c r="Z18" s="53" t="str">
        <f>IF(AND('CONTROL INTERNO'!$Y$26="Alta",'CONTROL INTERNO'!$AA$26="Moderado"),CONCATENATE("R3C",'CONTROL INTERNO'!$O$26),"")</f>
        <v/>
      </c>
      <c r="AA18" s="54" t="str">
        <f>IF(AND('CONTROL INTERNO'!$Y$27="Alta",'CONTROL INTERNO'!$AA$27="Moderado"),CONCATENATE("R3C",'CONTROL INTERNO'!$O$27),"")</f>
        <v/>
      </c>
      <c r="AB18" s="52" t="str">
        <f>IF(AND('CONTROL INTERNO'!$Y$22="Alta",'CONTROL INTERNO'!$AA$22="Mayor"),CONCATENATE("R3C",'CONTROL INTERNO'!$O$22),"")</f>
        <v/>
      </c>
      <c r="AC18" s="53" t="str">
        <f>IF(AND('CONTROL INTERNO'!$Y$23="Alta",'CONTROL INTERNO'!$AA$23="Mayor"),CONCATENATE("R3C",'CONTROL INTERNO'!$O$23),"")</f>
        <v/>
      </c>
      <c r="AD18" s="53" t="str">
        <f>IF(AND('CONTROL INTERNO'!$Y$24="Alta",'CONTROL INTERNO'!$AA$24="Mayor"),CONCATENATE("R3C",'CONTROL INTERNO'!$O$24),"")</f>
        <v/>
      </c>
      <c r="AE18" s="53" t="str">
        <f>IF(AND('CONTROL INTERNO'!$Y$25="Alta",'CONTROL INTERNO'!$AA$25="Mayor"),CONCATENATE("R3C",'CONTROL INTERNO'!$O$25),"")</f>
        <v/>
      </c>
      <c r="AF18" s="53" t="str">
        <f>IF(AND('CONTROL INTERNO'!$Y$26="Alta",'CONTROL INTERNO'!$AA$26="Mayor"),CONCATENATE("R3C",'CONTROL INTERNO'!$O$26),"")</f>
        <v/>
      </c>
      <c r="AG18" s="54" t="str">
        <f>IF(AND('CONTROL INTERNO'!$Y$27="Alta",'CONTROL INTERNO'!$AA$27="Mayor"),CONCATENATE("R3C",'CONTROL INTERNO'!$O$27),"")</f>
        <v/>
      </c>
      <c r="AH18" s="55" t="str">
        <f>IF(AND('CONTROL INTERNO'!$Y$22="Alta",'CONTROL INTERNO'!$AA$22="Catastrófico"),CONCATENATE("R3C",'CONTROL INTERNO'!$O$22),"")</f>
        <v/>
      </c>
      <c r="AI18" s="56" t="str">
        <f>IF(AND('CONTROL INTERNO'!$Y$23="Alta",'CONTROL INTERNO'!$AA$23="Catastrófico"),CONCATENATE("R3C",'CONTROL INTERNO'!$O$23),"")</f>
        <v/>
      </c>
      <c r="AJ18" s="56" t="str">
        <f>IF(AND('CONTROL INTERNO'!$Y$24="Alta",'CONTROL INTERNO'!$AA$24="Catastrófico"),CONCATENATE("R3C",'CONTROL INTERNO'!$O$24),"")</f>
        <v/>
      </c>
      <c r="AK18" s="56" t="str">
        <f>IF(AND('CONTROL INTERNO'!$Y$25="Alta",'CONTROL INTERNO'!$AA$25="Catastrófico"),CONCATENATE("R3C",'CONTROL INTERNO'!$O$25),"")</f>
        <v/>
      </c>
      <c r="AL18" s="56" t="str">
        <f>IF(AND('CONTROL INTERNO'!$Y$26="Alta",'CONTROL INTERNO'!$AA$26="Catastrófico"),CONCATENATE("R3C",'CONTROL INTERNO'!$O$26),"")</f>
        <v/>
      </c>
      <c r="AM18" s="57" t="str">
        <f>IF(AND('CONTROL INTERNO'!$Y$27="Alta",'CONTROL INTERNO'!$AA$27="Catastrófico"),CONCATENATE("R3C",'CONTROL INTERNO'!$O$27),"")</f>
        <v/>
      </c>
      <c r="AN18" s="84"/>
      <c r="AO18" s="333"/>
      <c r="AP18" s="334"/>
      <c r="AQ18" s="334"/>
      <c r="AR18" s="334"/>
      <c r="AS18" s="334"/>
      <c r="AT18" s="33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42"/>
      <c r="C19" s="242"/>
      <c r="D19" s="243"/>
      <c r="E19" s="343"/>
      <c r="F19" s="344"/>
      <c r="G19" s="344"/>
      <c r="H19" s="344"/>
      <c r="I19" s="342"/>
      <c r="J19" s="68" t="str">
        <f>IF(AND('CONTROL INTERNO'!$Y$28="Alta",'CONTROL INTERNO'!$AA$28="Leve"),CONCATENATE("R4C",'CONTROL INTERNO'!$O$28),"")</f>
        <v/>
      </c>
      <c r="K19" s="69" t="str">
        <f>IF(AND('CONTROL INTERNO'!$Y$29="Alta",'CONTROL INTERNO'!$AA$29="Leve"),CONCATENATE("R4C",'CONTROL INTERNO'!$O$29),"")</f>
        <v/>
      </c>
      <c r="L19" s="69" t="str">
        <f>IF(AND('CONTROL INTERNO'!$Y$30="Alta",'CONTROL INTERNO'!$AA$30="Leve"),CONCATENATE("R4C",'CONTROL INTERNO'!$O$30),"")</f>
        <v/>
      </c>
      <c r="M19" s="69" t="str">
        <f>IF(AND('CONTROL INTERNO'!$Y$31="Alta",'CONTROL INTERNO'!$AA$31="Leve"),CONCATENATE("R4C",'CONTROL INTERNO'!$O$31),"")</f>
        <v/>
      </c>
      <c r="N19" s="69" t="str">
        <f>IF(AND('CONTROL INTERNO'!$Y$32="Alta",'CONTROL INTERNO'!$AA$32="Leve"),CONCATENATE("R4C",'CONTROL INTERNO'!$O$32),"")</f>
        <v/>
      </c>
      <c r="O19" s="70" t="str">
        <f>IF(AND('CONTROL INTERNO'!$Y$33="Alta",'CONTROL INTERNO'!$AA$33="Leve"),CONCATENATE("R4C",'CONTROL INTERNO'!$O$33),"")</f>
        <v/>
      </c>
      <c r="P19" s="68" t="str">
        <f>IF(AND('CONTROL INTERNO'!$Y$28="Alta",'CONTROL INTERNO'!$AA$28="Menor"),CONCATENATE("R4C",'CONTROL INTERNO'!$O$28),"")</f>
        <v/>
      </c>
      <c r="Q19" s="69" t="str">
        <f>IF(AND('CONTROL INTERNO'!$Y$29="Alta",'CONTROL INTERNO'!$AA$29="Menor"),CONCATENATE("R4C",'CONTROL INTERNO'!$O$29),"")</f>
        <v/>
      </c>
      <c r="R19" s="69" t="str">
        <f>IF(AND('CONTROL INTERNO'!$Y$30="Alta",'CONTROL INTERNO'!$AA$30="Menor"),CONCATENATE("R4C",'CONTROL INTERNO'!$O$30),"")</f>
        <v/>
      </c>
      <c r="S19" s="69" t="str">
        <f>IF(AND('CONTROL INTERNO'!$Y$31="Alta",'CONTROL INTERNO'!$AA$31="Menor"),CONCATENATE("R4C",'CONTROL INTERNO'!$O$31),"")</f>
        <v/>
      </c>
      <c r="T19" s="69" t="str">
        <f>IF(AND('CONTROL INTERNO'!$Y$32="Alta",'CONTROL INTERNO'!$AA$32="Menor"),CONCATENATE("R4C",'CONTROL INTERNO'!$O$32),"")</f>
        <v/>
      </c>
      <c r="U19" s="70" t="str">
        <f>IF(AND('CONTROL INTERNO'!$Y$33="Alta",'CONTROL INTERNO'!$AA$33="Menor"),CONCATENATE("R4C",'CONTROL INTERNO'!$O$33),"")</f>
        <v/>
      </c>
      <c r="V19" s="52" t="str">
        <f>IF(AND('CONTROL INTERNO'!$Y$28="Alta",'CONTROL INTERNO'!$AA$28="Moderado"),CONCATENATE("R4C",'CONTROL INTERNO'!$O$28),"")</f>
        <v/>
      </c>
      <c r="W19" s="53" t="str">
        <f>IF(AND('CONTROL INTERNO'!$Y$29="Alta",'CONTROL INTERNO'!$AA$29="Moderado"),CONCATENATE("R4C",'CONTROL INTERNO'!$O$29),"")</f>
        <v/>
      </c>
      <c r="X19" s="58" t="str">
        <f>IF(AND('CONTROL INTERNO'!$Y$30="Alta",'CONTROL INTERNO'!$AA$30="Moderado"),CONCATENATE("R4C",'CONTROL INTERNO'!$O$30),"")</f>
        <v/>
      </c>
      <c r="Y19" s="58" t="str">
        <f>IF(AND('CONTROL INTERNO'!$Y$31="Alta",'CONTROL INTERNO'!$AA$31="Moderado"),CONCATENATE("R4C",'CONTROL INTERNO'!$O$31),"")</f>
        <v/>
      </c>
      <c r="Z19" s="58" t="str">
        <f>IF(AND('CONTROL INTERNO'!$Y$32="Alta",'CONTROL INTERNO'!$AA$32="Moderado"),CONCATENATE("R4C",'CONTROL INTERNO'!$O$32),"")</f>
        <v/>
      </c>
      <c r="AA19" s="54" t="str">
        <f>IF(AND('CONTROL INTERNO'!$Y$33="Alta",'CONTROL INTERNO'!$AA$33="Moderado"),CONCATENATE("R4C",'CONTROL INTERNO'!$O$33),"")</f>
        <v/>
      </c>
      <c r="AB19" s="52" t="str">
        <f>IF(AND('CONTROL INTERNO'!$Y$28="Alta",'CONTROL INTERNO'!$AA$28="Mayor"),CONCATENATE("R4C",'CONTROL INTERNO'!$O$28),"")</f>
        <v/>
      </c>
      <c r="AC19" s="53" t="str">
        <f>IF(AND('CONTROL INTERNO'!$Y$29="Alta",'CONTROL INTERNO'!$AA$29="Mayor"),CONCATENATE("R4C",'CONTROL INTERNO'!$O$29),"")</f>
        <v/>
      </c>
      <c r="AD19" s="58" t="str">
        <f>IF(AND('CONTROL INTERNO'!$Y$30="Alta",'CONTROL INTERNO'!$AA$30="Mayor"),CONCATENATE("R4C",'CONTROL INTERNO'!$O$30),"")</f>
        <v/>
      </c>
      <c r="AE19" s="58" t="str">
        <f>IF(AND('CONTROL INTERNO'!$Y$31="Alta",'CONTROL INTERNO'!$AA$31="Mayor"),CONCATENATE("R4C",'CONTROL INTERNO'!$O$31),"")</f>
        <v/>
      </c>
      <c r="AF19" s="58" t="str">
        <f>IF(AND('CONTROL INTERNO'!$Y$32="Alta",'CONTROL INTERNO'!$AA$32="Mayor"),CONCATENATE("R4C",'CONTROL INTERNO'!$O$32),"")</f>
        <v/>
      </c>
      <c r="AG19" s="54" t="str">
        <f>IF(AND('CONTROL INTERNO'!$Y$33="Alta",'CONTROL INTERNO'!$AA$33="Mayor"),CONCATENATE("R4C",'CONTROL INTERNO'!$O$33),"")</f>
        <v/>
      </c>
      <c r="AH19" s="55" t="str">
        <f>IF(AND('CONTROL INTERNO'!$Y$28="Alta",'CONTROL INTERNO'!$AA$28="Catastrófico"),CONCATENATE("R4C",'CONTROL INTERNO'!$O$28),"")</f>
        <v/>
      </c>
      <c r="AI19" s="56" t="str">
        <f>IF(AND('CONTROL INTERNO'!$Y$29="Alta",'CONTROL INTERNO'!$AA$29="Catastrófico"),CONCATENATE("R4C",'CONTROL INTERNO'!$O$29),"")</f>
        <v/>
      </c>
      <c r="AJ19" s="56" t="str">
        <f>IF(AND('CONTROL INTERNO'!$Y$30="Alta",'CONTROL INTERNO'!$AA$30="Catastrófico"),CONCATENATE("R4C",'CONTROL INTERNO'!$O$30),"")</f>
        <v/>
      </c>
      <c r="AK19" s="56" t="str">
        <f>IF(AND('CONTROL INTERNO'!$Y$31="Alta",'CONTROL INTERNO'!$AA$31="Catastrófico"),CONCATENATE("R4C",'CONTROL INTERNO'!$O$31),"")</f>
        <v/>
      </c>
      <c r="AL19" s="56" t="str">
        <f>IF(AND('CONTROL INTERNO'!$Y$32="Alta",'CONTROL INTERNO'!$AA$32="Catastrófico"),CONCATENATE("R4C",'CONTROL INTERNO'!$O$32),"")</f>
        <v/>
      </c>
      <c r="AM19" s="57" t="str">
        <f>IF(AND('CONTROL INTERNO'!$Y$33="Alta",'CONTROL INTERNO'!$AA$33="Catastrófico"),CONCATENATE("R4C",'CONTROL INTERNO'!$O$33),"")</f>
        <v/>
      </c>
      <c r="AN19" s="84"/>
      <c r="AO19" s="333"/>
      <c r="AP19" s="334"/>
      <c r="AQ19" s="334"/>
      <c r="AR19" s="334"/>
      <c r="AS19" s="334"/>
      <c r="AT19" s="33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42"/>
      <c r="C20" s="242"/>
      <c r="D20" s="243"/>
      <c r="E20" s="343"/>
      <c r="F20" s="344"/>
      <c r="G20" s="344"/>
      <c r="H20" s="344"/>
      <c r="I20" s="342"/>
      <c r="J20" s="68" t="str">
        <f>IF(AND('CONTROL INTERNO'!$Y$34="Alta",'CONTROL INTERNO'!$AA$34="Leve"),CONCATENATE("R5C",'CONTROL INTERNO'!$O$34),"")</f>
        <v/>
      </c>
      <c r="K20" s="69" t="str">
        <f>IF(AND('CONTROL INTERNO'!$Y$35="Alta",'CONTROL INTERNO'!$AA$35="Leve"),CONCATENATE("R5C",'CONTROL INTERNO'!$O$35),"")</f>
        <v/>
      </c>
      <c r="L20" s="69" t="str">
        <f>IF(AND('CONTROL INTERNO'!$Y$36="Alta",'CONTROL INTERNO'!$AA$36="Leve"),CONCATENATE("R5C",'CONTROL INTERNO'!$O$36),"")</f>
        <v/>
      </c>
      <c r="M20" s="69" t="str">
        <f>IF(AND('CONTROL INTERNO'!$Y$37="Alta",'CONTROL INTERNO'!$AA$37="Leve"),CONCATENATE("R5C",'CONTROL INTERNO'!$O$37),"")</f>
        <v/>
      </c>
      <c r="N20" s="69" t="str">
        <f>IF(AND('CONTROL INTERNO'!$Y$38="Alta",'CONTROL INTERNO'!$AA$38="Leve"),CONCATENATE("R5C",'CONTROL INTERNO'!$O$38),"")</f>
        <v/>
      </c>
      <c r="O20" s="70" t="str">
        <f>IF(AND('CONTROL INTERNO'!$Y$39="Alta",'CONTROL INTERNO'!$AA$39="Leve"),CONCATENATE("R5C",'CONTROL INTERNO'!$O$39),"")</f>
        <v/>
      </c>
      <c r="P20" s="68" t="str">
        <f>IF(AND('CONTROL INTERNO'!$Y$34="Alta",'CONTROL INTERNO'!$AA$34="Menor"),CONCATENATE("R5C",'CONTROL INTERNO'!$O$34),"")</f>
        <v/>
      </c>
      <c r="Q20" s="69" t="str">
        <f>IF(AND('CONTROL INTERNO'!$Y$35="Alta",'CONTROL INTERNO'!$AA$35="Menor"),CONCATENATE("R5C",'CONTROL INTERNO'!$O$35),"")</f>
        <v/>
      </c>
      <c r="R20" s="69" t="str">
        <f>IF(AND('CONTROL INTERNO'!$Y$36="Alta",'CONTROL INTERNO'!$AA$36="Menor"),CONCATENATE("R5C",'CONTROL INTERNO'!$O$36),"")</f>
        <v/>
      </c>
      <c r="S20" s="69" t="str">
        <f>IF(AND('CONTROL INTERNO'!$Y$37="Alta",'CONTROL INTERNO'!$AA$37="Menor"),CONCATENATE("R5C",'CONTROL INTERNO'!$O$37),"")</f>
        <v/>
      </c>
      <c r="T20" s="69" t="str">
        <f>IF(AND('CONTROL INTERNO'!$Y$38="Alta",'CONTROL INTERNO'!$AA$38="Menor"),CONCATENATE("R5C",'CONTROL INTERNO'!$O$38),"")</f>
        <v/>
      </c>
      <c r="U20" s="70" t="str">
        <f>IF(AND('CONTROL INTERNO'!$Y$39="Alta",'CONTROL INTERNO'!$AA$39="Menor"),CONCATENATE("R5C",'CONTROL INTERNO'!$O$39),"")</f>
        <v/>
      </c>
      <c r="V20" s="52" t="str">
        <f>IF(AND('CONTROL INTERNO'!$Y$34="Alta",'CONTROL INTERNO'!$AA$34="Moderado"),CONCATENATE("R5C",'CONTROL INTERNO'!$O$34),"")</f>
        <v/>
      </c>
      <c r="W20" s="53" t="str">
        <f>IF(AND('CONTROL INTERNO'!$Y$35="Alta",'CONTROL INTERNO'!$AA$35="Moderado"),CONCATENATE("R5C",'CONTROL INTERNO'!$O$35),"")</f>
        <v/>
      </c>
      <c r="X20" s="58" t="str">
        <f>IF(AND('CONTROL INTERNO'!$Y$36="Alta",'CONTROL INTERNO'!$AA$36="Moderado"),CONCATENATE("R5C",'CONTROL INTERNO'!$O$36),"")</f>
        <v/>
      </c>
      <c r="Y20" s="58" t="str">
        <f>IF(AND('CONTROL INTERNO'!$Y$37="Alta",'CONTROL INTERNO'!$AA$37="Moderado"),CONCATENATE("R5C",'CONTROL INTERNO'!$O$37),"")</f>
        <v/>
      </c>
      <c r="Z20" s="58" t="str">
        <f>IF(AND('CONTROL INTERNO'!$Y$38="Alta",'CONTROL INTERNO'!$AA$38="Moderado"),CONCATENATE("R5C",'CONTROL INTERNO'!$O$38),"")</f>
        <v/>
      </c>
      <c r="AA20" s="54" t="str">
        <f>IF(AND('CONTROL INTERNO'!$Y$39="Alta",'CONTROL INTERNO'!$AA$39="Moderado"),CONCATENATE("R5C",'CONTROL INTERNO'!$O$39),"")</f>
        <v/>
      </c>
      <c r="AB20" s="52" t="str">
        <f>IF(AND('CONTROL INTERNO'!$Y$34="Alta",'CONTROL INTERNO'!$AA$34="Mayor"),CONCATENATE("R5C",'CONTROL INTERNO'!$O$34),"")</f>
        <v/>
      </c>
      <c r="AC20" s="53" t="str">
        <f>IF(AND('CONTROL INTERNO'!$Y$35="Alta",'CONTROL INTERNO'!$AA$35="Mayor"),CONCATENATE("R5C",'CONTROL INTERNO'!$O$35),"")</f>
        <v/>
      </c>
      <c r="AD20" s="58" t="str">
        <f>IF(AND('CONTROL INTERNO'!$Y$36="Alta",'CONTROL INTERNO'!$AA$36="Mayor"),CONCATENATE("R5C",'CONTROL INTERNO'!$O$36),"")</f>
        <v/>
      </c>
      <c r="AE20" s="58" t="str">
        <f>IF(AND('CONTROL INTERNO'!$Y$37="Alta",'CONTROL INTERNO'!$AA$37="Mayor"),CONCATENATE("R5C",'CONTROL INTERNO'!$O$37),"")</f>
        <v/>
      </c>
      <c r="AF20" s="58" t="str">
        <f>IF(AND('CONTROL INTERNO'!$Y$38="Alta",'CONTROL INTERNO'!$AA$38="Mayor"),CONCATENATE("R5C",'CONTROL INTERNO'!$O$38),"")</f>
        <v/>
      </c>
      <c r="AG20" s="54" t="str">
        <f>IF(AND('CONTROL INTERNO'!$Y$39="Alta",'CONTROL INTERNO'!$AA$39="Mayor"),CONCATENATE("R5C",'CONTROL INTERNO'!$O$39),"")</f>
        <v/>
      </c>
      <c r="AH20" s="55" t="str">
        <f>IF(AND('CONTROL INTERNO'!$Y$34="Alta",'CONTROL INTERNO'!$AA$34="Catastrófico"),CONCATENATE("R5C",'CONTROL INTERNO'!$O$34),"")</f>
        <v/>
      </c>
      <c r="AI20" s="56" t="str">
        <f>IF(AND('CONTROL INTERNO'!$Y$35="Alta",'CONTROL INTERNO'!$AA$35="Catastrófico"),CONCATENATE("R5C",'CONTROL INTERNO'!$O$35),"")</f>
        <v/>
      </c>
      <c r="AJ20" s="56" t="str">
        <f>IF(AND('CONTROL INTERNO'!$Y$36="Alta",'CONTROL INTERNO'!$AA$36="Catastrófico"),CONCATENATE("R5C",'CONTROL INTERNO'!$O$36),"")</f>
        <v/>
      </c>
      <c r="AK20" s="56" t="str">
        <f>IF(AND('CONTROL INTERNO'!$Y$37="Alta",'CONTROL INTERNO'!$AA$37="Catastrófico"),CONCATENATE("R5C",'CONTROL INTERNO'!$O$37),"")</f>
        <v/>
      </c>
      <c r="AL20" s="56" t="str">
        <f>IF(AND('CONTROL INTERNO'!$Y$38="Alta",'CONTROL INTERNO'!$AA$38="Catastrófico"),CONCATENATE("R5C",'CONTROL INTERNO'!$O$38),"")</f>
        <v/>
      </c>
      <c r="AM20" s="57" t="str">
        <f>IF(AND('CONTROL INTERNO'!$Y$39="Alta",'CONTROL INTERNO'!$AA$39="Catastrófico"),CONCATENATE("R5C",'CONTROL INTERNO'!$O$39),"")</f>
        <v/>
      </c>
      <c r="AN20" s="84"/>
      <c r="AO20" s="333"/>
      <c r="AP20" s="334"/>
      <c r="AQ20" s="334"/>
      <c r="AR20" s="334"/>
      <c r="AS20" s="334"/>
      <c r="AT20" s="33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42"/>
      <c r="C21" s="242"/>
      <c r="D21" s="243"/>
      <c r="E21" s="343"/>
      <c r="F21" s="344"/>
      <c r="G21" s="344"/>
      <c r="H21" s="344"/>
      <c r="I21" s="342"/>
      <c r="J21" s="68" t="str">
        <f>IF(AND('CONTROL INTERNO'!$Y$40="Alta",'CONTROL INTERNO'!$AA$40="Leve"),CONCATENATE("R6C",'CONTROL INTERNO'!$O$40),"")</f>
        <v/>
      </c>
      <c r="K21" s="69" t="str">
        <f>IF(AND('CONTROL INTERNO'!$Y$41="Alta",'CONTROL INTERNO'!$AA$41="Leve"),CONCATENATE("R6C",'CONTROL INTERNO'!$O$41),"")</f>
        <v/>
      </c>
      <c r="L21" s="69" t="str">
        <f>IF(AND('CONTROL INTERNO'!$Y$42="Alta",'CONTROL INTERNO'!$AA$42="Leve"),CONCATENATE("R6C",'CONTROL INTERNO'!$O$42),"")</f>
        <v/>
      </c>
      <c r="M21" s="69" t="str">
        <f>IF(AND('CONTROL INTERNO'!$Y$43="Alta",'CONTROL INTERNO'!$AA$43="Leve"),CONCATENATE("R6C",'CONTROL INTERNO'!$O$43),"")</f>
        <v/>
      </c>
      <c r="N21" s="69" t="str">
        <f>IF(AND('CONTROL INTERNO'!$Y$44="Alta",'CONTROL INTERNO'!$AA$44="Leve"),CONCATENATE("R6C",'CONTROL INTERNO'!$O$44),"")</f>
        <v/>
      </c>
      <c r="O21" s="70" t="str">
        <f>IF(AND('CONTROL INTERNO'!$Y$45="Alta",'CONTROL INTERNO'!$AA$45="Leve"),CONCATENATE("R6C",'CONTROL INTERNO'!$O$45),"")</f>
        <v/>
      </c>
      <c r="P21" s="68" t="str">
        <f>IF(AND('CONTROL INTERNO'!$Y$40="Alta",'CONTROL INTERNO'!$AA$40="Menor"),CONCATENATE("R6C",'CONTROL INTERNO'!$O$40),"")</f>
        <v/>
      </c>
      <c r="Q21" s="69" t="str">
        <f>IF(AND('CONTROL INTERNO'!$Y$41="Alta",'CONTROL INTERNO'!$AA$41="Menor"),CONCATENATE("R6C",'CONTROL INTERNO'!$O$41),"")</f>
        <v/>
      </c>
      <c r="R21" s="69" t="str">
        <f>IF(AND('CONTROL INTERNO'!$Y$42="Alta",'CONTROL INTERNO'!$AA$42="Menor"),CONCATENATE("R6C",'CONTROL INTERNO'!$O$42),"")</f>
        <v/>
      </c>
      <c r="S21" s="69" t="str">
        <f>IF(AND('CONTROL INTERNO'!$Y$43="Alta",'CONTROL INTERNO'!$AA$43="Menor"),CONCATENATE("R6C",'CONTROL INTERNO'!$O$43),"")</f>
        <v/>
      </c>
      <c r="T21" s="69" t="str">
        <f>IF(AND('CONTROL INTERNO'!$Y$44="Alta",'CONTROL INTERNO'!$AA$44="Menor"),CONCATENATE("R6C",'CONTROL INTERNO'!$O$44),"")</f>
        <v/>
      </c>
      <c r="U21" s="70" t="str">
        <f>IF(AND('CONTROL INTERNO'!$Y$45="Alta",'CONTROL INTERNO'!$AA$45="Menor"),CONCATENATE("R6C",'CONTROL INTERNO'!$O$45),"")</f>
        <v/>
      </c>
      <c r="V21" s="52" t="str">
        <f>IF(AND('CONTROL INTERNO'!$Y$40="Alta",'CONTROL INTERNO'!$AA$40="Moderado"),CONCATENATE("R6C",'CONTROL INTERNO'!$O$40),"")</f>
        <v/>
      </c>
      <c r="W21" s="53" t="str">
        <f>IF(AND('CONTROL INTERNO'!$Y$41="Alta",'CONTROL INTERNO'!$AA$41="Moderado"),CONCATENATE("R6C",'CONTROL INTERNO'!$O$41),"")</f>
        <v/>
      </c>
      <c r="X21" s="58" t="str">
        <f>IF(AND('CONTROL INTERNO'!$Y$42="Alta",'CONTROL INTERNO'!$AA$42="Moderado"),CONCATENATE("R6C",'CONTROL INTERNO'!$O$42),"")</f>
        <v/>
      </c>
      <c r="Y21" s="58" t="str">
        <f>IF(AND('CONTROL INTERNO'!$Y$43="Alta",'CONTROL INTERNO'!$AA$43="Moderado"),CONCATENATE("R6C",'CONTROL INTERNO'!$O$43),"")</f>
        <v/>
      </c>
      <c r="Z21" s="58" t="str">
        <f>IF(AND('CONTROL INTERNO'!$Y$44="Alta",'CONTROL INTERNO'!$AA$44="Moderado"),CONCATENATE("R6C",'CONTROL INTERNO'!$O$44),"")</f>
        <v/>
      </c>
      <c r="AA21" s="54" t="str">
        <f>IF(AND('CONTROL INTERNO'!$Y$45="Alta",'CONTROL INTERNO'!$AA$45="Moderado"),CONCATENATE("R6C",'CONTROL INTERNO'!$O$45),"")</f>
        <v/>
      </c>
      <c r="AB21" s="52" t="str">
        <f>IF(AND('CONTROL INTERNO'!$Y$40="Alta",'CONTROL INTERNO'!$AA$40="Mayor"),CONCATENATE("R6C",'CONTROL INTERNO'!$O$40),"")</f>
        <v/>
      </c>
      <c r="AC21" s="53" t="str">
        <f>IF(AND('CONTROL INTERNO'!$Y$41="Alta",'CONTROL INTERNO'!$AA$41="Mayor"),CONCATENATE("R6C",'CONTROL INTERNO'!$O$41),"")</f>
        <v/>
      </c>
      <c r="AD21" s="58" t="str">
        <f>IF(AND('CONTROL INTERNO'!$Y$42="Alta",'CONTROL INTERNO'!$AA$42="Mayor"),CONCATENATE("R6C",'CONTROL INTERNO'!$O$42),"")</f>
        <v/>
      </c>
      <c r="AE21" s="58" t="str">
        <f>IF(AND('CONTROL INTERNO'!$Y$43="Alta",'CONTROL INTERNO'!$AA$43="Mayor"),CONCATENATE("R6C",'CONTROL INTERNO'!$O$43),"")</f>
        <v/>
      </c>
      <c r="AF21" s="58" t="str">
        <f>IF(AND('CONTROL INTERNO'!$Y$44="Alta",'CONTROL INTERNO'!$AA$44="Mayor"),CONCATENATE("R6C",'CONTROL INTERNO'!$O$44),"")</f>
        <v/>
      </c>
      <c r="AG21" s="54" t="str">
        <f>IF(AND('CONTROL INTERNO'!$Y$45="Alta",'CONTROL INTERNO'!$AA$45="Mayor"),CONCATENATE("R6C",'CONTROL INTERNO'!$O$45),"")</f>
        <v/>
      </c>
      <c r="AH21" s="55" t="str">
        <f>IF(AND('CONTROL INTERNO'!$Y$40="Alta",'CONTROL INTERNO'!$AA$40="Catastrófico"),CONCATENATE("R6C",'CONTROL INTERNO'!$O$40),"")</f>
        <v/>
      </c>
      <c r="AI21" s="56" t="str">
        <f>IF(AND('CONTROL INTERNO'!$Y$41="Alta",'CONTROL INTERNO'!$AA$41="Catastrófico"),CONCATENATE("R6C",'CONTROL INTERNO'!$O$41),"")</f>
        <v/>
      </c>
      <c r="AJ21" s="56" t="str">
        <f>IF(AND('CONTROL INTERNO'!$Y$42="Alta",'CONTROL INTERNO'!$AA$42="Catastrófico"),CONCATENATE("R6C",'CONTROL INTERNO'!$O$42),"")</f>
        <v/>
      </c>
      <c r="AK21" s="56" t="str">
        <f>IF(AND('CONTROL INTERNO'!$Y$43="Alta",'CONTROL INTERNO'!$AA$43="Catastrófico"),CONCATENATE("R6C",'CONTROL INTERNO'!$O$43),"")</f>
        <v/>
      </c>
      <c r="AL21" s="56" t="str">
        <f>IF(AND('CONTROL INTERNO'!$Y$44="Alta",'CONTROL INTERNO'!$AA$44="Catastrófico"),CONCATENATE("R6C",'CONTROL INTERNO'!$O$44),"")</f>
        <v/>
      </c>
      <c r="AM21" s="57" t="str">
        <f>IF(AND('CONTROL INTERNO'!$Y$45="Alta",'CONTROL INTERNO'!$AA$45="Catastrófico"),CONCATENATE("R6C",'CONTROL INTERNO'!$O$45),"")</f>
        <v/>
      </c>
      <c r="AN21" s="84"/>
      <c r="AO21" s="333"/>
      <c r="AP21" s="334"/>
      <c r="AQ21" s="334"/>
      <c r="AR21" s="334"/>
      <c r="AS21" s="334"/>
      <c r="AT21" s="33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42"/>
      <c r="C22" s="242"/>
      <c r="D22" s="243"/>
      <c r="E22" s="343"/>
      <c r="F22" s="344"/>
      <c r="G22" s="344"/>
      <c r="H22" s="344"/>
      <c r="I22" s="342"/>
      <c r="J22" s="68" t="str">
        <f>IF(AND('CONTROL INTERNO'!$Y$46="Alta",'CONTROL INTERNO'!$AA$46="Leve"),CONCATENATE("R7C",'CONTROL INTERNO'!$O$46),"")</f>
        <v/>
      </c>
      <c r="K22" s="69" t="str">
        <f>IF(AND('CONTROL INTERNO'!$Y$47="Alta",'CONTROL INTERNO'!$AA$47="Leve"),CONCATENATE("R7C",'CONTROL INTERNO'!$O$47),"")</f>
        <v/>
      </c>
      <c r="L22" s="69" t="str">
        <f>IF(AND('CONTROL INTERNO'!$Y$48="Alta",'CONTROL INTERNO'!$AA$48="Leve"),CONCATENATE("R7C",'CONTROL INTERNO'!$O$48),"")</f>
        <v/>
      </c>
      <c r="M22" s="69" t="str">
        <f>IF(AND('CONTROL INTERNO'!$Y$49="Alta",'CONTROL INTERNO'!$AA$49="Leve"),CONCATENATE("R7C",'CONTROL INTERNO'!$O$49),"")</f>
        <v/>
      </c>
      <c r="N22" s="69" t="str">
        <f>IF(AND('CONTROL INTERNO'!$Y$50="Alta",'CONTROL INTERNO'!$AA$50="Leve"),CONCATENATE("R7C",'CONTROL INTERNO'!$O$50),"")</f>
        <v/>
      </c>
      <c r="O22" s="70" t="str">
        <f>IF(AND('CONTROL INTERNO'!$Y$51="Alta",'CONTROL INTERNO'!$AA$51="Leve"),CONCATENATE("R7C",'CONTROL INTERNO'!$O$51),"")</f>
        <v/>
      </c>
      <c r="P22" s="68" t="str">
        <f>IF(AND('CONTROL INTERNO'!$Y$46="Alta",'CONTROL INTERNO'!$AA$46="Menor"),CONCATENATE("R7C",'CONTROL INTERNO'!$O$46),"")</f>
        <v/>
      </c>
      <c r="Q22" s="69" t="str">
        <f>IF(AND('CONTROL INTERNO'!$Y$47="Alta",'CONTROL INTERNO'!$AA$47="Menor"),CONCATENATE("R7C",'CONTROL INTERNO'!$O$47),"")</f>
        <v/>
      </c>
      <c r="R22" s="69" t="str">
        <f>IF(AND('CONTROL INTERNO'!$Y$48="Alta",'CONTROL INTERNO'!$AA$48="Menor"),CONCATENATE("R7C",'CONTROL INTERNO'!$O$48),"")</f>
        <v/>
      </c>
      <c r="S22" s="69" t="str">
        <f>IF(AND('CONTROL INTERNO'!$Y$49="Alta",'CONTROL INTERNO'!$AA$49="Menor"),CONCATENATE("R7C",'CONTROL INTERNO'!$O$49),"")</f>
        <v/>
      </c>
      <c r="T22" s="69" t="str">
        <f>IF(AND('CONTROL INTERNO'!$Y$50="Alta",'CONTROL INTERNO'!$AA$50="Menor"),CONCATENATE("R7C",'CONTROL INTERNO'!$O$50),"")</f>
        <v/>
      </c>
      <c r="U22" s="70" t="str">
        <f>IF(AND('CONTROL INTERNO'!$Y$51="Alta",'CONTROL INTERNO'!$AA$51="Menor"),CONCATENATE("R7C",'CONTROL INTERNO'!$O$51),"")</f>
        <v/>
      </c>
      <c r="V22" s="52" t="str">
        <f>IF(AND('CONTROL INTERNO'!$Y$46="Alta",'CONTROL INTERNO'!$AA$46="Moderado"),CONCATENATE("R7C",'CONTROL INTERNO'!$O$46),"")</f>
        <v/>
      </c>
      <c r="W22" s="53" t="str">
        <f>IF(AND('CONTROL INTERNO'!$Y$47="Alta",'CONTROL INTERNO'!$AA$47="Moderado"),CONCATENATE("R7C",'CONTROL INTERNO'!$O$47),"")</f>
        <v/>
      </c>
      <c r="X22" s="58" t="str">
        <f>IF(AND('CONTROL INTERNO'!$Y$48="Alta",'CONTROL INTERNO'!$AA$48="Moderado"),CONCATENATE("R7C",'CONTROL INTERNO'!$O$48),"")</f>
        <v/>
      </c>
      <c r="Y22" s="58" t="str">
        <f>IF(AND('CONTROL INTERNO'!$Y$49="Alta",'CONTROL INTERNO'!$AA$49="Moderado"),CONCATENATE("R7C",'CONTROL INTERNO'!$O$49),"")</f>
        <v/>
      </c>
      <c r="Z22" s="58" t="str">
        <f>IF(AND('CONTROL INTERNO'!$Y$50="Alta",'CONTROL INTERNO'!$AA$50="Moderado"),CONCATENATE("R7C",'CONTROL INTERNO'!$O$50),"")</f>
        <v/>
      </c>
      <c r="AA22" s="54" t="str">
        <f>IF(AND('CONTROL INTERNO'!$Y$51="Alta",'CONTROL INTERNO'!$AA$51="Moderado"),CONCATENATE("R7C",'CONTROL INTERNO'!$O$51),"")</f>
        <v/>
      </c>
      <c r="AB22" s="52" t="str">
        <f>IF(AND('CONTROL INTERNO'!$Y$46="Alta",'CONTROL INTERNO'!$AA$46="Mayor"),CONCATENATE("R7C",'CONTROL INTERNO'!$O$46),"")</f>
        <v/>
      </c>
      <c r="AC22" s="53" t="str">
        <f>IF(AND('CONTROL INTERNO'!$Y$47="Alta",'CONTROL INTERNO'!$AA$47="Mayor"),CONCATENATE("R7C",'CONTROL INTERNO'!$O$47),"")</f>
        <v/>
      </c>
      <c r="AD22" s="58" t="str">
        <f>IF(AND('CONTROL INTERNO'!$Y$48="Alta",'CONTROL INTERNO'!$AA$48="Mayor"),CONCATENATE("R7C",'CONTROL INTERNO'!$O$48),"")</f>
        <v/>
      </c>
      <c r="AE22" s="58" t="str">
        <f>IF(AND('CONTROL INTERNO'!$Y$49="Alta",'CONTROL INTERNO'!$AA$49="Mayor"),CONCATENATE("R7C",'CONTROL INTERNO'!$O$49),"")</f>
        <v/>
      </c>
      <c r="AF22" s="58" t="str">
        <f>IF(AND('CONTROL INTERNO'!$Y$50="Alta",'CONTROL INTERNO'!$AA$50="Mayor"),CONCATENATE("R7C",'CONTROL INTERNO'!$O$50),"")</f>
        <v/>
      </c>
      <c r="AG22" s="54" t="str">
        <f>IF(AND('CONTROL INTERNO'!$Y$51="Alta",'CONTROL INTERNO'!$AA$51="Mayor"),CONCATENATE("R7C",'CONTROL INTERNO'!$O$51),"")</f>
        <v/>
      </c>
      <c r="AH22" s="55" t="str">
        <f>IF(AND('CONTROL INTERNO'!$Y$46="Alta",'CONTROL INTERNO'!$AA$46="Catastrófico"),CONCATENATE("R7C",'CONTROL INTERNO'!$O$46),"")</f>
        <v/>
      </c>
      <c r="AI22" s="56" t="str">
        <f>IF(AND('CONTROL INTERNO'!$Y$47="Alta",'CONTROL INTERNO'!$AA$47="Catastrófico"),CONCATENATE("R7C",'CONTROL INTERNO'!$O$47),"")</f>
        <v/>
      </c>
      <c r="AJ22" s="56" t="str">
        <f>IF(AND('CONTROL INTERNO'!$Y$48="Alta",'CONTROL INTERNO'!$AA$48="Catastrófico"),CONCATENATE("R7C",'CONTROL INTERNO'!$O$48),"")</f>
        <v/>
      </c>
      <c r="AK22" s="56" t="str">
        <f>IF(AND('CONTROL INTERNO'!$Y$49="Alta",'CONTROL INTERNO'!$AA$49="Catastrófico"),CONCATENATE("R7C",'CONTROL INTERNO'!$O$49),"")</f>
        <v/>
      </c>
      <c r="AL22" s="56" t="str">
        <f>IF(AND('CONTROL INTERNO'!$Y$50="Alta",'CONTROL INTERNO'!$AA$50="Catastrófico"),CONCATENATE("R7C",'CONTROL INTERNO'!$O$50),"")</f>
        <v/>
      </c>
      <c r="AM22" s="57" t="str">
        <f>IF(AND('CONTROL INTERNO'!$Y$51="Alta",'CONTROL INTERNO'!$AA$51="Catastrófico"),CONCATENATE("R7C",'CONTROL INTERNO'!$O$51),"")</f>
        <v/>
      </c>
      <c r="AN22" s="84"/>
      <c r="AO22" s="333"/>
      <c r="AP22" s="334"/>
      <c r="AQ22" s="334"/>
      <c r="AR22" s="334"/>
      <c r="AS22" s="334"/>
      <c r="AT22" s="33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42"/>
      <c r="C23" s="242"/>
      <c r="D23" s="243"/>
      <c r="E23" s="343"/>
      <c r="F23" s="344"/>
      <c r="G23" s="344"/>
      <c r="H23" s="344"/>
      <c r="I23" s="342"/>
      <c r="J23" s="68" t="str">
        <f>IF(AND('CONTROL INTERNO'!$Y$52="Alta",'CONTROL INTERNO'!$AA$52="Leve"),CONCATENATE("R8C",'CONTROL INTERNO'!$O$52),"")</f>
        <v/>
      </c>
      <c r="K23" s="69" t="str">
        <f>IF(AND('CONTROL INTERNO'!$Y$53="Alta",'CONTROL INTERNO'!$AA$53="Leve"),CONCATENATE("R8C",'CONTROL INTERNO'!$O$53),"")</f>
        <v/>
      </c>
      <c r="L23" s="69" t="str">
        <f>IF(AND('CONTROL INTERNO'!$Y$54="Alta",'CONTROL INTERNO'!$AA$54="Leve"),CONCATENATE("R8C",'CONTROL INTERNO'!$O$54),"")</f>
        <v/>
      </c>
      <c r="M23" s="69" t="str">
        <f>IF(AND('CONTROL INTERNO'!$Y$55="Alta",'CONTROL INTERNO'!$AA$55="Leve"),CONCATENATE("R8C",'CONTROL INTERNO'!$O$55),"")</f>
        <v/>
      </c>
      <c r="N23" s="69" t="str">
        <f>IF(AND('CONTROL INTERNO'!$Y$56="Alta",'CONTROL INTERNO'!$AA$56="Leve"),CONCATENATE("R8C",'CONTROL INTERNO'!$O$56),"")</f>
        <v/>
      </c>
      <c r="O23" s="70" t="str">
        <f>IF(AND('CONTROL INTERNO'!$Y$57="Alta",'CONTROL INTERNO'!$AA$57="Leve"),CONCATENATE("R8C",'CONTROL INTERNO'!$O$57),"")</f>
        <v/>
      </c>
      <c r="P23" s="68" t="str">
        <f>IF(AND('CONTROL INTERNO'!$Y$52="Alta",'CONTROL INTERNO'!$AA$52="Menor"),CONCATENATE("R8C",'CONTROL INTERNO'!$O$52),"")</f>
        <v/>
      </c>
      <c r="Q23" s="69" t="str">
        <f>IF(AND('CONTROL INTERNO'!$Y$53="Alta",'CONTROL INTERNO'!$AA$53="Menor"),CONCATENATE("R8C",'CONTROL INTERNO'!$O$53),"")</f>
        <v/>
      </c>
      <c r="R23" s="69" t="str">
        <f>IF(AND('CONTROL INTERNO'!$Y$54="Alta",'CONTROL INTERNO'!$AA$54="Menor"),CONCATENATE("R8C",'CONTROL INTERNO'!$O$54),"")</f>
        <v/>
      </c>
      <c r="S23" s="69" t="str">
        <f>IF(AND('CONTROL INTERNO'!$Y$55="Alta",'CONTROL INTERNO'!$AA$55="Menor"),CONCATENATE("R8C",'CONTROL INTERNO'!$O$55),"")</f>
        <v/>
      </c>
      <c r="T23" s="69" t="str">
        <f>IF(AND('CONTROL INTERNO'!$Y$56="Alta",'CONTROL INTERNO'!$AA$56="Menor"),CONCATENATE("R8C",'CONTROL INTERNO'!$O$56),"")</f>
        <v/>
      </c>
      <c r="U23" s="70" t="str">
        <f>IF(AND('CONTROL INTERNO'!$Y$57="Alta",'CONTROL INTERNO'!$AA$57="Menor"),CONCATENATE("R8C",'CONTROL INTERNO'!$O$57),"")</f>
        <v/>
      </c>
      <c r="V23" s="52" t="str">
        <f>IF(AND('CONTROL INTERNO'!$Y$52="Alta",'CONTROL INTERNO'!$AA$52="Moderado"),CONCATENATE("R8C",'CONTROL INTERNO'!$O$52),"")</f>
        <v/>
      </c>
      <c r="W23" s="53" t="str">
        <f>IF(AND('CONTROL INTERNO'!$Y$53="Alta",'CONTROL INTERNO'!$AA$53="Moderado"),CONCATENATE("R8C",'CONTROL INTERNO'!$O$53),"")</f>
        <v/>
      </c>
      <c r="X23" s="58" t="str">
        <f>IF(AND('CONTROL INTERNO'!$Y$54="Alta",'CONTROL INTERNO'!$AA$54="Moderado"),CONCATENATE("R8C",'CONTROL INTERNO'!$O$54),"")</f>
        <v/>
      </c>
      <c r="Y23" s="58" t="str">
        <f>IF(AND('CONTROL INTERNO'!$Y$55="Alta",'CONTROL INTERNO'!$AA$55="Moderado"),CONCATENATE("R8C",'CONTROL INTERNO'!$O$55),"")</f>
        <v/>
      </c>
      <c r="Z23" s="58" t="str">
        <f>IF(AND('CONTROL INTERNO'!$Y$56="Alta",'CONTROL INTERNO'!$AA$56="Moderado"),CONCATENATE("R8C",'CONTROL INTERNO'!$O$56),"")</f>
        <v/>
      </c>
      <c r="AA23" s="54" t="str">
        <f>IF(AND('CONTROL INTERNO'!$Y$57="Alta",'CONTROL INTERNO'!$AA$57="Moderado"),CONCATENATE("R8C",'CONTROL INTERNO'!$O$57),"")</f>
        <v/>
      </c>
      <c r="AB23" s="52" t="str">
        <f>IF(AND('CONTROL INTERNO'!$Y$52="Alta",'CONTROL INTERNO'!$AA$52="Mayor"),CONCATENATE("R8C",'CONTROL INTERNO'!$O$52),"")</f>
        <v/>
      </c>
      <c r="AC23" s="53" t="str">
        <f>IF(AND('CONTROL INTERNO'!$Y$53="Alta",'CONTROL INTERNO'!$AA$53="Mayor"),CONCATENATE("R8C",'CONTROL INTERNO'!$O$53),"")</f>
        <v/>
      </c>
      <c r="AD23" s="58" t="str">
        <f>IF(AND('CONTROL INTERNO'!$Y$54="Alta",'CONTROL INTERNO'!$AA$54="Mayor"),CONCATENATE("R8C",'CONTROL INTERNO'!$O$54),"")</f>
        <v/>
      </c>
      <c r="AE23" s="58" t="str">
        <f>IF(AND('CONTROL INTERNO'!$Y$55="Alta",'CONTROL INTERNO'!$AA$55="Mayor"),CONCATENATE("R8C",'CONTROL INTERNO'!$O$55),"")</f>
        <v/>
      </c>
      <c r="AF23" s="58" t="str">
        <f>IF(AND('CONTROL INTERNO'!$Y$56="Alta",'CONTROL INTERNO'!$AA$56="Mayor"),CONCATENATE("R8C",'CONTROL INTERNO'!$O$56),"")</f>
        <v/>
      </c>
      <c r="AG23" s="54" t="str">
        <f>IF(AND('CONTROL INTERNO'!$Y$57="Alta",'CONTROL INTERNO'!$AA$57="Mayor"),CONCATENATE("R8C",'CONTROL INTERNO'!$O$57),"")</f>
        <v/>
      </c>
      <c r="AH23" s="55" t="str">
        <f>IF(AND('CONTROL INTERNO'!$Y$52="Alta",'CONTROL INTERNO'!$AA$52="Catastrófico"),CONCATENATE("R8C",'CONTROL INTERNO'!$O$52),"")</f>
        <v/>
      </c>
      <c r="AI23" s="56" t="str">
        <f>IF(AND('CONTROL INTERNO'!$Y$53="Alta",'CONTROL INTERNO'!$AA$53="Catastrófico"),CONCATENATE("R8C",'CONTROL INTERNO'!$O$53),"")</f>
        <v/>
      </c>
      <c r="AJ23" s="56" t="str">
        <f>IF(AND('CONTROL INTERNO'!$Y$54="Alta",'CONTROL INTERNO'!$AA$54="Catastrófico"),CONCATENATE("R8C",'CONTROL INTERNO'!$O$54),"")</f>
        <v/>
      </c>
      <c r="AK23" s="56" t="str">
        <f>IF(AND('CONTROL INTERNO'!$Y$55="Alta",'CONTROL INTERNO'!$AA$55="Catastrófico"),CONCATENATE("R8C",'CONTROL INTERNO'!$O$55),"")</f>
        <v/>
      </c>
      <c r="AL23" s="56" t="str">
        <f>IF(AND('CONTROL INTERNO'!$Y$56="Alta",'CONTROL INTERNO'!$AA$56="Catastrófico"),CONCATENATE("R8C",'CONTROL INTERNO'!$O$56),"")</f>
        <v/>
      </c>
      <c r="AM23" s="57" t="str">
        <f>IF(AND('CONTROL INTERNO'!$Y$57="Alta",'CONTROL INTERNO'!$AA$57="Catastrófico"),CONCATENATE("R8C",'CONTROL INTERNO'!$O$57),"")</f>
        <v/>
      </c>
      <c r="AN23" s="84"/>
      <c r="AO23" s="333"/>
      <c r="AP23" s="334"/>
      <c r="AQ23" s="334"/>
      <c r="AR23" s="334"/>
      <c r="AS23" s="334"/>
      <c r="AT23" s="33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42"/>
      <c r="C24" s="242"/>
      <c r="D24" s="243"/>
      <c r="E24" s="343"/>
      <c r="F24" s="344"/>
      <c r="G24" s="344"/>
      <c r="H24" s="344"/>
      <c r="I24" s="342"/>
      <c r="J24" s="68" t="str">
        <f>IF(AND('CONTROL INTERNO'!$Y$58="Alta",'CONTROL INTERNO'!$AA$58="Leve"),CONCATENATE("R9C",'CONTROL INTERNO'!$O$58),"")</f>
        <v/>
      </c>
      <c r="K24" s="69" t="str">
        <f>IF(AND('CONTROL INTERNO'!$Y$59="Alta",'CONTROL INTERNO'!$AA$59="Leve"),CONCATENATE("R9C",'CONTROL INTERNO'!$O$59),"")</f>
        <v/>
      </c>
      <c r="L24" s="69" t="str">
        <f>IF(AND('CONTROL INTERNO'!$Y$60="Alta",'CONTROL INTERNO'!$AA$60="Leve"),CONCATENATE("R9C",'CONTROL INTERNO'!$O$60),"")</f>
        <v/>
      </c>
      <c r="M24" s="69" t="str">
        <f>IF(AND('CONTROL INTERNO'!$Y$61="Alta",'CONTROL INTERNO'!$AA$61="Leve"),CONCATENATE("R9C",'CONTROL INTERNO'!$O$61),"")</f>
        <v/>
      </c>
      <c r="N24" s="69" t="str">
        <f>IF(AND('CONTROL INTERNO'!$Y$62="Alta",'CONTROL INTERNO'!$AA$62="Leve"),CONCATENATE("R9C",'CONTROL INTERNO'!$O$62),"")</f>
        <v/>
      </c>
      <c r="O24" s="70" t="str">
        <f>IF(AND('CONTROL INTERNO'!$Y$63="Alta",'CONTROL INTERNO'!$AA$63="Leve"),CONCATENATE("R9C",'CONTROL INTERNO'!$O$63),"")</f>
        <v/>
      </c>
      <c r="P24" s="68" t="str">
        <f>IF(AND('CONTROL INTERNO'!$Y$58="Alta",'CONTROL INTERNO'!$AA$58="Menor"),CONCATENATE("R9C",'CONTROL INTERNO'!$O$58),"")</f>
        <v/>
      </c>
      <c r="Q24" s="69" t="str">
        <f>IF(AND('CONTROL INTERNO'!$Y$59="Alta",'CONTROL INTERNO'!$AA$59="Menor"),CONCATENATE("R9C",'CONTROL INTERNO'!$O$59),"")</f>
        <v/>
      </c>
      <c r="R24" s="69" t="str">
        <f>IF(AND('CONTROL INTERNO'!$Y$60="Alta",'CONTROL INTERNO'!$AA$60="Menor"),CONCATENATE("R9C",'CONTROL INTERNO'!$O$60),"")</f>
        <v/>
      </c>
      <c r="S24" s="69" t="str">
        <f>IF(AND('CONTROL INTERNO'!$Y$61="Alta",'CONTROL INTERNO'!$AA$61="Menor"),CONCATENATE("R9C",'CONTROL INTERNO'!$O$61),"")</f>
        <v/>
      </c>
      <c r="T24" s="69" t="str">
        <f>IF(AND('CONTROL INTERNO'!$Y$62="Alta",'CONTROL INTERNO'!$AA$62="Menor"),CONCATENATE("R9C",'CONTROL INTERNO'!$O$62),"")</f>
        <v/>
      </c>
      <c r="U24" s="70" t="str">
        <f>IF(AND('CONTROL INTERNO'!$Y$63="Alta",'CONTROL INTERNO'!$AA$63="Menor"),CONCATENATE("R9C",'CONTROL INTERNO'!$O$63),"")</f>
        <v/>
      </c>
      <c r="V24" s="52" t="str">
        <f>IF(AND('CONTROL INTERNO'!$Y$58="Alta",'CONTROL INTERNO'!$AA$58="Moderado"),CONCATENATE("R9C",'CONTROL INTERNO'!$O$58),"")</f>
        <v/>
      </c>
      <c r="W24" s="53" t="str">
        <f>IF(AND('CONTROL INTERNO'!$Y$59="Alta",'CONTROL INTERNO'!$AA$59="Moderado"),CONCATENATE("R9C",'CONTROL INTERNO'!$O$59),"")</f>
        <v/>
      </c>
      <c r="X24" s="58" t="str">
        <f>IF(AND('CONTROL INTERNO'!$Y$60="Alta",'CONTROL INTERNO'!$AA$60="Moderado"),CONCATENATE("R9C",'CONTROL INTERNO'!$O$60),"")</f>
        <v/>
      </c>
      <c r="Y24" s="58" t="str">
        <f>IF(AND('CONTROL INTERNO'!$Y$61="Alta",'CONTROL INTERNO'!$AA$61="Moderado"),CONCATENATE("R9C",'CONTROL INTERNO'!$O$61),"")</f>
        <v/>
      </c>
      <c r="Z24" s="58" t="str">
        <f>IF(AND('CONTROL INTERNO'!$Y$62="Alta",'CONTROL INTERNO'!$AA$62="Moderado"),CONCATENATE("R9C",'CONTROL INTERNO'!$O$62),"")</f>
        <v/>
      </c>
      <c r="AA24" s="54" t="str">
        <f>IF(AND('CONTROL INTERNO'!$Y$63="Alta",'CONTROL INTERNO'!$AA$63="Moderado"),CONCATENATE("R9C",'CONTROL INTERNO'!$O$63),"")</f>
        <v/>
      </c>
      <c r="AB24" s="52" t="str">
        <f>IF(AND('CONTROL INTERNO'!$Y$58="Alta",'CONTROL INTERNO'!$AA$58="Mayor"),CONCATENATE("R9C",'CONTROL INTERNO'!$O$58),"")</f>
        <v/>
      </c>
      <c r="AC24" s="53" t="str">
        <f>IF(AND('CONTROL INTERNO'!$Y$59="Alta",'CONTROL INTERNO'!$AA$59="Mayor"),CONCATENATE("R9C",'CONTROL INTERNO'!$O$59),"")</f>
        <v/>
      </c>
      <c r="AD24" s="58" t="str">
        <f>IF(AND('CONTROL INTERNO'!$Y$60="Alta",'CONTROL INTERNO'!$AA$60="Mayor"),CONCATENATE("R9C",'CONTROL INTERNO'!$O$60),"")</f>
        <v/>
      </c>
      <c r="AE24" s="58" t="str">
        <f>IF(AND('CONTROL INTERNO'!$Y$61="Alta",'CONTROL INTERNO'!$AA$61="Mayor"),CONCATENATE("R9C",'CONTROL INTERNO'!$O$61),"")</f>
        <v/>
      </c>
      <c r="AF24" s="58" t="str">
        <f>IF(AND('CONTROL INTERNO'!$Y$62="Alta",'CONTROL INTERNO'!$AA$62="Mayor"),CONCATENATE("R9C",'CONTROL INTERNO'!$O$62),"")</f>
        <v/>
      </c>
      <c r="AG24" s="54" t="str">
        <f>IF(AND('CONTROL INTERNO'!$Y$63="Alta",'CONTROL INTERNO'!$AA$63="Mayor"),CONCATENATE("R9C",'CONTROL INTERNO'!$O$63),"")</f>
        <v/>
      </c>
      <c r="AH24" s="55" t="str">
        <f>IF(AND('CONTROL INTERNO'!$Y$58="Alta",'CONTROL INTERNO'!$AA$58="Catastrófico"),CONCATENATE("R9C",'CONTROL INTERNO'!$O$58),"")</f>
        <v/>
      </c>
      <c r="AI24" s="56" t="str">
        <f>IF(AND('CONTROL INTERNO'!$Y$59="Alta",'CONTROL INTERNO'!$AA$59="Catastrófico"),CONCATENATE("R9C",'CONTROL INTERNO'!$O$59),"")</f>
        <v/>
      </c>
      <c r="AJ24" s="56" t="str">
        <f>IF(AND('CONTROL INTERNO'!$Y$60="Alta",'CONTROL INTERNO'!$AA$60="Catastrófico"),CONCATENATE("R9C",'CONTROL INTERNO'!$O$60),"")</f>
        <v/>
      </c>
      <c r="AK24" s="56" t="str">
        <f>IF(AND('CONTROL INTERNO'!$Y$61="Alta",'CONTROL INTERNO'!$AA$61="Catastrófico"),CONCATENATE("R9C",'CONTROL INTERNO'!$O$61),"")</f>
        <v/>
      </c>
      <c r="AL24" s="56" t="str">
        <f>IF(AND('CONTROL INTERNO'!$Y$62="Alta",'CONTROL INTERNO'!$AA$62="Catastrófico"),CONCATENATE("R9C",'CONTROL INTERNO'!$O$62),"")</f>
        <v/>
      </c>
      <c r="AM24" s="57" t="str">
        <f>IF(AND('CONTROL INTERNO'!$Y$63="Alta",'CONTROL INTERNO'!$AA$63="Catastrófico"),CONCATENATE("R9C",'CONTROL INTERNO'!$O$63),"")</f>
        <v/>
      </c>
      <c r="AN24" s="84"/>
      <c r="AO24" s="333"/>
      <c r="AP24" s="334"/>
      <c r="AQ24" s="334"/>
      <c r="AR24" s="334"/>
      <c r="AS24" s="334"/>
      <c r="AT24" s="33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42"/>
      <c r="C25" s="242"/>
      <c r="D25" s="243"/>
      <c r="E25" s="345"/>
      <c r="F25" s="346"/>
      <c r="G25" s="346"/>
      <c r="H25" s="346"/>
      <c r="I25" s="346"/>
      <c r="J25" s="71" t="str">
        <f>IF(AND('CONTROL INTERNO'!$Y$64="Alta",'CONTROL INTERNO'!$AA$64="Leve"),CONCATENATE("R10C",'CONTROL INTERNO'!$O$64),"")</f>
        <v/>
      </c>
      <c r="K25" s="72" t="str">
        <f>IF(AND('CONTROL INTERNO'!$Y$65="Alta",'CONTROL INTERNO'!$AA$65="Leve"),CONCATENATE("R10C",'CONTROL INTERNO'!$O$65),"")</f>
        <v/>
      </c>
      <c r="L25" s="72" t="str">
        <f>IF(AND('CONTROL INTERNO'!$Y$66="Alta",'CONTROL INTERNO'!$AA$66="Leve"),CONCATENATE("R10C",'CONTROL INTERNO'!$O$66),"")</f>
        <v/>
      </c>
      <c r="M25" s="72" t="str">
        <f>IF(AND('CONTROL INTERNO'!$Y$67="Alta",'CONTROL INTERNO'!$AA$67="Leve"),CONCATENATE("R10C",'CONTROL INTERNO'!$O$67),"")</f>
        <v/>
      </c>
      <c r="N25" s="72" t="str">
        <f>IF(AND('CONTROL INTERNO'!$Y$68="Alta",'CONTROL INTERNO'!$AA$68="Leve"),CONCATENATE("R10C",'CONTROL INTERNO'!$O$68),"")</f>
        <v/>
      </c>
      <c r="O25" s="73" t="str">
        <f>IF(AND('CONTROL INTERNO'!$Y$69="Alta",'CONTROL INTERNO'!$AA$69="Leve"),CONCATENATE("R10C",'CONTROL INTERNO'!$O$69),"")</f>
        <v/>
      </c>
      <c r="P25" s="71" t="str">
        <f>IF(AND('CONTROL INTERNO'!$Y$64="Alta",'CONTROL INTERNO'!$AA$64="Menor"),CONCATENATE("R10C",'CONTROL INTERNO'!$O$64),"")</f>
        <v/>
      </c>
      <c r="Q25" s="72" t="str">
        <f>IF(AND('CONTROL INTERNO'!$Y$65="Alta",'CONTROL INTERNO'!$AA$65="Menor"),CONCATENATE("R10C",'CONTROL INTERNO'!$O$65),"")</f>
        <v/>
      </c>
      <c r="R25" s="72" t="str">
        <f>IF(AND('CONTROL INTERNO'!$Y$66="Alta",'CONTROL INTERNO'!$AA$66="Menor"),CONCATENATE("R10C",'CONTROL INTERNO'!$O$66),"")</f>
        <v/>
      </c>
      <c r="S25" s="72" t="str">
        <f>IF(AND('CONTROL INTERNO'!$Y$67="Alta",'CONTROL INTERNO'!$AA$67="Menor"),CONCATENATE("R10C",'CONTROL INTERNO'!$O$67),"")</f>
        <v/>
      </c>
      <c r="T25" s="72" t="str">
        <f>IF(AND('CONTROL INTERNO'!$Y$68="Alta",'CONTROL INTERNO'!$AA$68="Menor"),CONCATENATE("R10C",'CONTROL INTERNO'!$O$68),"")</f>
        <v/>
      </c>
      <c r="U25" s="73" t="str">
        <f>IF(AND('CONTROL INTERNO'!$Y$69="Alta",'CONTROL INTERNO'!$AA$69="Menor"),CONCATENATE("R10C",'CONTROL INTERNO'!$O$69),"")</f>
        <v/>
      </c>
      <c r="V25" s="59" t="str">
        <f>IF(AND('CONTROL INTERNO'!$Y$64="Alta",'CONTROL INTERNO'!$AA$64="Moderado"),CONCATENATE("R10C",'CONTROL INTERNO'!$O$64),"")</f>
        <v/>
      </c>
      <c r="W25" s="60" t="str">
        <f>IF(AND('CONTROL INTERNO'!$Y$65="Alta",'CONTROL INTERNO'!$AA$65="Moderado"),CONCATENATE("R10C",'CONTROL INTERNO'!$O$65),"")</f>
        <v/>
      </c>
      <c r="X25" s="60" t="str">
        <f>IF(AND('CONTROL INTERNO'!$Y$66="Alta",'CONTROL INTERNO'!$AA$66="Moderado"),CONCATENATE("R10C",'CONTROL INTERNO'!$O$66),"")</f>
        <v/>
      </c>
      <c r="Y25" s="60" t="str">
        <f>IF(AND('CONTROL INTERNO'!$Y$67="Alta",'CONTROL INTERNO'!$AA$67="Moderado"),CONCATENATE("R10C",'CONTROL INTERNO'!$O$67),"")</f>
        <v/>
      </c>
      <c r="Z25" s="60" t="str">
        <f>IF(AND('CONTROL INTERNO'!$Y$68="Alta",'CONTROL INTERNO'!$AA$68="Moderado"),CONCATENATE("R10C",'CONTROL INTERNO'!$O$68),"")</f>
        <v/>
      </c>
      <c r="AA25" s="61" t="str">
        <f>IF(AND('CONTROL INTERNO'!$Y$69="Alta",'CONTROL INTERNO'!$AA$69="Moderado"),CONCATENATE("R10C",'CONTROL INTERNO'!$O$69),"")</f>
        <v/>
      </c>
      <c r="AB25" s="59" t="str">
        <f>IF(AND('CONTROL INTERNO'!$Y$64="Alta",'CONTROL INTERNO'!$AA$64="Mayor"),CONCATENATE("R10C",'CONTROL INTERNO'!$O$64),"")</f>
        <v/>
      </c>
      <c r="AC25" s="60" t="str">
        <f>IF(AND('CONTROL INTERNO'!$Y$65="Alta",'CONTROL INTERNO'!$AA$65="Mayor"),CONCATENATE("R10C",'CONTROL INTERNO'!$O$65),"")</f>
        <v/>
      </c>
      <c r="AD25" s="60" t="str">
        <f>IF(AND('CONTROL INTERNO'!$Y$66="Alta",'CONTROL INTERNO'!$AA$66="Mayor"),CONCATENATE("R10C",'CONTROL INTERNO'!$O$66),"")</f>
        <v/>
      </c>
      <c r="AE25" s="60" t="str">
        <f>IF(AND('CONTROL INTERNO'!$Y$67="Alta",'CONTROL INTERNO'!$AA$67="Mayor"),CONCATENATE("R10C",'CONTROL INTERNO'!$O$67),"")</f>
        <v/>
      </c>
      <c r="AF25" s="60" t="str">
        <f>IF(AND('CONTROL INTERNO'!$Y$68="Alta",'CONTROL INTERNO'!$AA$68="Mayor"),CONCATENATE("R10C",'CONTROL INTERNO'!$O$68),"")</f>
        <v/>
      </c>
      <c r="AG25" s="61" t="str">
        <f>IF(AND('CONTROL INTERNO'!$Y$69="Alta",'CONTROL INTERNO'!$AA$69="Mayor"),CONCATENATE("R10C",'CONTROL INTERNO'!$O$69),"")</f>
        <v/>
      </c>
      <c r="AH25" s="62" t="str">
        <f>IF(AND('CONTROL INTERNO'!$Y$64="Alta",'CONTROL INTERNO'!$AA$64="Catastrófico"),CONCATENATE("R10C",'CONTROL INTERNO'!$O$64),"")</f>
        <v/>
      </c>
      <c r="AI25" s="63" t="str">
        <f>IF(AND('CONTROL INTERNO'!$Y$65="Alta",'CONTROL INTERNO'!$AA$65="Catastrófico"),CONCATENATE("R10C",'CONTROL INTERNO'!$O$65),"")</f>
        <v/>
      </c>
      <c r="AJ25" s="63" t="str">
        <f>IF(AND('CONTROL INTERNO'!$Y$66="Alta",'CONTROL INTERNO'!$AA$66="Catastrófico"),CONCATENATE("R10C",'CONTROL INTERNO'!$O$66),"")</f>
        <v/>
      </c>
      <c r="AK25" s="63" t="str">
        <f>IF(AND('CONTROL INTERNO'!$Y$67="Alta",'CONTROL INTERNO'!$AA$67="Catastrófico"),CONCATENATE("R10C",'CONTROL INTERNO'!$O$67),"")</f>
        <v/>
      </c>
      <c r="AL25" s="63" t="str">
        <f>IF(AND('CONTROL INTERNO'!$Y$68="Alta",'CONTROL INTERNO'!$AA$68="Catastrófico"),CONCATENATE("R10C",'CONTROL INTERNO'!$O$68),"")</f>
        <v/>
      </c>
      <c r="AM25" s="64" t="str">
        <f>IF(AND('CONTROL INTERNO'!$Y$69="Alta",'CONTROL INTERNO'!$AA$69="Catastrófico"),CONCATENATE("R10C",'CONTROL INTERNO'!$O$69),"")</f>
        <v/>
      </c>
      <c r="AN25" s="84"/>
      <c r="AO25" s="336"/>
      <c r="AP25" s="337"/>
      <c r="AQ25" s="337"/>
      <c r="AR25" s="337"/>
      <c r="AS25" s="337"/>
      <c r="AT25" s="33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42"/>
      <c r="C26" s="242"/>
      <c r="D26" s="243"/>
      <c r="E26" s="339" t="s">
        <v>117</v>
      </c>
      <c r="F26" s="340"/>
      <c r="G26" s="340"/>
      <c r="H26" s="340"/>
      <c r="I26" s="358"/>
      <c r="J26" s="65" t="str">
        <f ca="1">IF(AND('CONTROL INTERNO'!$Y$10="Media",'CONTROL INTERNO'!$AA$10="Leve"),CONCATENATE("R1C",'CONTROL INTERNO'!$O$10),"")</f>
        <v/>
      </c>
      <c r="K26" s="66" t="str">
        <f>IF(AND('CONTROL INTERNO'!$Y$11="Media",'CONTROL INTERNO'!$AA$11="Leve"),CONCATENATE("R1C",'CONTROL INTERNO'!$O$11),"")</f>
        <v/>
      </c>
      <c r="L26" s="66" t="str">
        <f>IF(AND('CONTROL INTERNO'!$Y$12="Media",'CONTROL INTERNO'!$AA$12="Leve"),CONCATENATE("R1C",'CONTROL INTERNO'!$O$12),"")</f>
        <v/>
      </c>
      <c r="M26" s="66" t="str">
        <f>IF(AND('CONTROL INTERNO'!$Y$13="Media",'CONTROL INTERNO'!$AA$13="Leve"),CONCATENATE("R1C",'CONTROL INTERNO'!$O$13),"")</f>
        <v/>
      </c>
      <c r="N26" s="66" t="str">
        <f>IF(AND('CONTROL INTERNO'!$Y$14="Media",'CONTROL INTERNO'!$AA$14="Leve"),CONCATENATE("R1C",'CONTROL INTERNO'!$O$14),"")</f>
        <v/>
      </c>
      <c r="O26" s="67" t="str">
        <f>IF(AND('CONTROL INTERNO'!$Y$15="Media",'CONTROL INTERNO'!$AA$15="Leve"),CONCATENATE("R1C",'CONTROL INTERNO'!$O$15),"")</f>
        <v/>
      </c>
      <c r="P26" s="65" t="str">
        <f ca="1">IF(AND('CONTROL INTERNO'!$Y$10="Media",'CONTROL INTERNO'!$AA$10="Menor"),CONCATENATE("R1C",'CONTROL INTERNO'!$O$10),"")</f>
        <v/>
      </c>
      <c r="Q26" s="66" t="str">
        <f>IF(AND('CONTROL INTERNO'!$Y$11="Media",'CONTROL INTERNO'!$AA$11="Menor"),CONCATENATE("R1C",'CONTROL INTERNO'!$O$11),"")</f>
        <v/>
      </c>
      <c r="R26" s="66" t="str">
        <f>IF(AND('CONTROL INTERNO'!$Y$12="Media",'CONTROL INTERNO'!$AA$12="Menor"),CONCATENATE("R1C",'CONTROL INTERNO'!$O$12),"")</f>
        <v/>
      </c>
      <c r="S26" s="66" t="str">
        <f>IF(AND('CONTROL INTERNO'!$Y$13="Media",'CONTROL INTERNO'!$AA$13="Menor"),CONCATENATE("R1C",'CONTROL INTERNO'!$O$13),"")</f>
        <v/>
      </c>
      <c r="T26" s="66" t="str">
        <f>IF(AND('CONTROL INTERNO'!$Y$14="Media",'CONTROL INTERNO'!$AA$14="Menor"),CONCATENATE("R1C",'CONTROL INTERNO'!$O$14),"")</f>
        <v/>
      </c>
      <c r="U26" s="67" t="str">
        <f>IF(AND('CONTROL INTERNO'!$Y$15="Media",'CONTROL INTERNO'!$AA$15="Menor"),CONCATENATE("R1C",'CONTROL INTERNO'!$O$15),"")</f>
        <v/>
      </c>
      <c r="V26" s="65" t="str">
        <f ca="1">IF(AND('CONTROL INTERNO'!$Y$10="Media",'CONTROL INTERNO'!$AA$10="Moderado"),CONCATENATE("R1C",'CONTROL INTERNO'!$O$10),"")</f>
        <v/>
      </c>
      <c r="W26" s="66" t="str">
        <f>IF(AND('CONTROL INTERNO'!$Y$11="Media",'CONTROL INTERNO'!$AA$11="Moderado"),CONCATENATE("R1C",'CONTROL INTERNO'!$O$11),"")</f>
        <v/>
      </c>
      <c r="X26" s="66" t="str">
        <f>IF(AND('CONTROL INTERNO'!$Y$12="Media",'CONTROL INTERNO'!$AA$12="Moderado"),CONCATENATE("R1C",'CONTROL INTERNO'!$O$12),"")</f>
        <v/>
      </c>
      <c r="Y26" s="66" t="str">
        <f>IF(AND('CONTROL INTERNO'!$Y$13="Media",'CONTROL INTERNO'!$AA$13="Moderado"),CONCATENATE("R1C",'CONTROL INTERNO'!$O$13),"")</f>
        <v/>
      </c>
      <c r="Z26" s="66" t="str">
        <f>IF(AND('CONTROL INTERNO'!$Y$14="Media",'CONTROL INTERNO'!$AA$14="Moderado"),CONCATENATE("R1C",'CONTROL INTERNO'!$O$14),"")</f>
        <v/>
      </c>
      <c r="AA26" s="67" t="str">
        <f>IF(AND('CONTROL INTERNO'!$Y$15="Media",'CONTROL INTERNO'!$AA$15="Moderado"),CONCATENATE("R1C",'CONTROL INTERNO'!$O$15),"")</f>
        <v/>
      </c>
      <c r="AB26" s="46" t="str">
        <f ca="1">IF(AND('CONTROL INTERNO'!$Y$10="Media",'CONTROL INTERNO'!$AA$10="Mayor"),CONCATENATE("R1C",'CONTROL INTERNO'!$O$10),"")</f>
        <v/>
      </c>
      <c r="AC26" s="47" t="str">
        <f>IF(AND('CONTROL INTERNO'!$Y$11="Media",'CONTROL INTERNO'!$AA$11="Mayor"),CONCATENATE("R1C",'CONTROL INTERNO'!$O$11),"")</f>
        <v/>
      </c>
      <c r="AD26" s="47" t="str">
        <f>IF(AND('CONTROL INTERNO'!$Y$12="Media",'CONTROL INTERNO'!$AA$12="Mayor"),CONCATENATE("R1C",'CONTROL INTERNO'!$O$12),"")</f>
        <v/>
      </c>
      <c r="AE26" s="47" t="str">
        <f>IF(AND('CONTROL INTERNO'!$Y$13="Media",'CONTROL INTERNO'!$AA$13="Mayor"),CONCATENATE("R1C",'CONTROL INTERNO'!$O$13),"")</f>
        <v/>
      </c>
      <c r="AF26" s="47" t="str">
        <f>IF(AND('CONTROL INTERNO'!$Y$14="Media",'CONTROL INTERNO'!$AA$14="Mayor"),CONCATENATE("R1C",'CONTROL INTERNO'!$O$14),"")</f>
        <v/>
      </c>
      <c r="AG26" s="48" t="str">
        <f>IF(AND('CONTROL INTERNO'!$Y$15="Media",'CONTROL INTERNO'!$AA$15="Mayor"),CONCATENATE("R1C",'CONTROL INTERNO'!$O$15),"")</f>
        <v/>
      </c>
      <c r="AH26" s="49" t="str">
        <f ca="1">IF(AND('CONTROL INTERNO'!$Y$10="Media",'CONTROL INTERNO'!$AA$10="Catastrófico"),CONCATENATE("R1C",'CONTROL INTERNO'!$O$10),"")</f>
        <v/>
      </c>
      <c r="AI26" s="50" t="str">
        <f>IF(AND('CONTROL INTERNO'!$Y$11="Media",'CONTROL INTERNO'!$AA$11="Catastrófico"),CONCATENATE("R1C",'CONTROL INTERNO'!$O$11),"")</f>
        <v/>
      </c>
      <c r="AJ26" s="50" t="str">
        <f>IF(AND('CONTROL INTERNO'!$Y$12="Media",'CONTROL INTERNO'!$AA$12="Catastrófico"),CONCATENATE("R1C",'CONTROL INTERNO'!$O$12),"")</f>
        <v/>
      </c>
      <c r="AK26" s="50" t="str">
        <f>IF(AND('CONTROL INTERNO'!$Y$13="Media",'CONTROL INTERNO'!$AA$13="Catastrófico"),CONCATENATE("R1C",'CONTROL INTERNO'!$O$13),"")</f>
        <v/>
      </c>
      <c r="AL26" s="50" t="str">
        <f>IF(AND('CONTROL INTERNO'!$Y$14="Media",'CONTROL INTERNO'!$AA$14="Catastrófico"),CONCATENATE("R1C",'CONTROL INTERNO'!$O$14),"")</f>
        <v/>
      </c>
      <c r="AM26" s="51" t="str">
        <f>IF(AND('CONTROL INTERNO'!$Y$15="Media",'CONTROL INTERNO'!$AA$15="Catastrófico"),CONCATENATE("R1C",'CONTROL INTERNO'!$O$15),"")</f>
        <v/>
      </c>
      <c r="AN26" s="84"/>
      <c r="AO26" s="370" t="s">
        <v>81</v>
      </c>
      <c r="AP26" s="371"/>
      <c r="AQ26" s="371"/>
      <c r="AR26" s="371"/>
      <c r="AS26" s="371"/>
      <c r="AT26" s="372"/>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42"/>
      <c r="C27" s="242"/>
      <c r="D27" s="243"/>
      <c r="E27" s="341"/>
      <c r="F27" s="342"/>
      <c r="G27" s="342"/>
      <c r="H27" s="342"/>
      <c r="I27" s="359"/>
      <c r="J27" s="68" t="str">
        <f ca="1">IF(AND('CONTROL INTERNO'!$Y$16="Media",'CONTROL INTERNO'!$AA$16="Leve"),CONCATENATE("R2C",'CONTROL INTERNO'!$O$16),"")</f>
        <v/>
      </c>
      <c r="K27" s="69" t="str">
        <f>IF(AND('CONTROL INTERNO'!$Y$17="Media",'CONTROL INTERNO'!$AA$17="Leve"),CONCATENATE("R2C",'CONTROL INTERNO'!$O$17),"")</f>
        <v/>
      </c>
      <c r="L27" s="69" t="str">
        <f>IF(AND('CONTROL INTERNO'!$Y$18="Media",'CONTROL INTERNO'!$AA$18="Leve"),CONCATENATE("R2C",'CONTROL INTERNO'!$O$18),"")</f>
        <v/>
      </c>
      <c r="M27" s="69" t="str">
        <f>IF(AND('CONTROL INTERNO'!$Y$19="Media",'CONTROL INTERNO'!$AA$19="Leve"),CONCATENATE("R2C",'CONTROL INTERNO'!$O$19),"")</f>
        <v/>
      </c>
      <c r="N27" s="69" t="str">
        <f>IF(AND('CONTROL INTERNO'!$Y$20="Media",'CONTROL INTERNO'!$AA$20="Leve"),CONCATENATE("R2C",'CONTROL INTERNO'!$O$20),"")</f>
        <v/>
      </c>
      <c r="O27" s="70" t="str">
        <f>IF(AND('CONTROL INTERNO'!$Y$21="Media",'CONTROL INTERNO'!$AA$21="Leve"),CONCATENATE("R2C",'CONTROL INTERNO'!$O$21),"")</f>
        <v/>
      </c>
      <c r="P27" s="68" t="str">
        <f ca="1">IF(AND('CONTROL INTERNO'!$Y$16="Media",'CONTROL INTERNO'!$AA$16="Menor"),CONCATENATE("R2C",'CONTROL INTERNO'!$O$16),"")</f>
        <v/>
      </c>
      <c r="Q27" s="69" t="str">
        <f>IF(AND('CONTROL INTERNO'!$Y$17="Media",'CONTROL INTERNO'!$AA$17="Menor"),CONCATENATE("R2C",'CONTROL INTERNO'!$O$17),"")</f>
        <v/>
      </c>
      <c r="R27" s="69" t="str">
        <f>IF(AND('CONTROL INTERNO'!$Y$18="Media",'CONTROL INTERNO'!$AA$18="Menor"),CONCATENATE("R2C",'CONTROL INTERNO'!$O$18),"")</f>
        <v/>
      </c>
      <c r="S27" s="69" t="str">
        <f>IF(AND('CONTROL INTERNO'!$Y$19="Media",'CONTROL INTERNO'!$AA$19="Menor"),CONCATENATE("R2C",'CONTROL INTERNO'!$O$19),"")</f>
        <v/>
      </c>
      <c r="T27" s="69" t="str">
        <f>IF(AND('CONTROL INTERNO'!$Y$20="Media",'CONTROL INTERNO'!$AA$20="Menor"),CONCATENATE("R2C",'CONTROL INTERNO'!$O$20),"")</f>
        <v/>
      </c>
      <c r="U27" s="70" t="str">
        <f>IF(AND('CONTROL INTERNO'!$Y$21="Media",'CONTROL INTERNO'!$AA$21="Menor"),CONCATENATE("R2C",'CONTROL INTERNO'!$O$21),"")</f>
        <v/>
      </c>
      <c r="V27" s="68" t="str">
        <f ca="1">IF(AND('CONTROL INTERNO'!$Y$16="Media",'CONTROL INTERNO'!$AA$16="Moderado"),CONCATENATE("R2C",'CONTROL INTERNO'!$O$16),"")</f>
        <v/>
      </c>
      <c r="W27" s="69" t="str">
        <f>IF(AND('CONTROL INTERNO'!$Y$17="Media",'CONTROL INTERNO'!$AA$17="Moderado"),CONCATENATE("R2C",'CONTROL INTERNO'!$O$17),"")</f>
        <v/>
      </c>
      <c r="X27" s="69" t="str">
        <f>IF(AND('CONTROL INTERNO'!$Y$18="Media",'CONTROL INTERNO'!$AA$18="Moderado"),CONCATENATE("R2C",'CONTROL INTERNO'!$O$18),"")</f>
        <v/>
      </c>
      <c r="Y27" s="69" t="str">
        <f>IF(AND('CONTROL INTERNO'!$Y$19="Media",'CONTROL INTERNO'!$AA$19="Moderado"),CONCATENATE("R2C",'CONTROL INTERNO'!$O$19),"")</f>
        <v/>
      </c>
      <c r="Z27" s="69" t="str">
        <f>IF(AND('CONTROL INTERNO'!$Y$20="Media",'CONTROL INTERNO'!$AA$20="Moderado"),CONCATENATE("R2C",'CONTROL INTERNO'!$O$20),"")</f>
        <v/>
      </c>
      <c r="AA27" s="70" t="str">
        <f>IF(AND('CONTROL INTERNO'!$Y$21="Media",'CONTROL INTERNO'!$AA$21="Moderado"),CONCATENATE("R2C",'CONTROL INTERNO'!$O$21),"")</f>
        <v/>
      </c>
      <c r="AB27" s="52" t="str">
        <f ca="1">IF(AND('CONTROL INTERNO'!$Y$16="Media",'CONTROL INTERNO'!$AA$16="Mayor"),CONCATENATE("R2C",'CONTROL INTERNO'!$O$16),"")</f>
        <v/>
      </c>
      <c r="AC27" s="53" t="str">
        <f>IF(AND('CONTROL INTERNO'!$Y$17="Media",'CONTROL INTERNO'!$AA$17="Mayor"),CONCATENATE("R2C",'CONTROL INTERNO'!$O$17),"")</f>
        <v/>
      </c>
      <c r="AD27" s="53" t="str">
        <f>IF(AND('CONTROL INTERNO'!$Y$18="Media",'CONTROL INTERNO'!$AA$18="Mayor"),CONCATENATE("R2C",'CONTROL INTERNO'!$O$18),"")</f>
        <v/>
      </c>
      <c r="AE27" s="53" t="str">
        <f>IF(AND('CONTROL INTERNO'!$Y$19="Media",'CONTROL INTERNO'!$AA$19="Mayor"),CONCATENATE("R2C",'CONTROL INTERNO'!$O$19),"")</f>
        <v/>
      </c>
      <c r="AF27" s="53" t="str">
        <f>IF(AND('CONTROL INTERNO'!$Y$20="Media",'CONTROL INTERNO'!$AA$20="Mayor"),CONCATENATE("R2C",'CONTROL INTERNO'!$O$20),"")</f>
        <v/>
      </c>
      <c r="AG27" s="54" t="str">
        <f>IF(AND('CONTROL INTERNO'!$Y$21="Media",'CONTROL INTERNO'!$AA$21="Mayor"),CONCATENATE("R2C",'CONTROL INTERNO'!$O$21),"")</f>
        <v/>
      </c>
      <c r="AH27" s="55" t="str">
        <f ca="1">IF(AND('CONTROL INTERNO'!$Y$16="Media",'CONTROL INTERNO'!$AA$16="Catastrófico"),CONCATENATE("R2C",'CONTROL INTERNO'!$O$16),"")</f>
        <v/>
      </c>
      <c r="AI27" s="56" t="str">
        <f>IF(AND('CONTROL INTERNO'!$Y$17="Media",'CONTROL INTERNO'!$AA$17="Catastrófico"),CONCATENATE("R2C",'CONTROL INTERNO'!$O$17),"")</f>
        <v/>
      </c>
      <c r="AJ27" s="56" t="str">
        <f>IF(AND('CONTROL INTERNO'!$Y$18="Media",'CONTROL INTERNO'!$AA$18="Catastrófico"),CONCATENATE("R2C",'CONTROL INTERNO'!$O$18),"")</f>
        <v/>
      </c>
      <c r="AK27" s="56" t="str">
        <f>IF(AND('CONTROL INTERNO'!$Y$19="Media",'CONTROL INTERNO'!$AA$19="Catastrófico"),CONCATENATE("R2C",'CONTROL INTERNO'!$O$19),"")</f>
        <v/>
      </c>
      <c r="AL27" s="56" t="str">
        <f>IF(AND('CONTROL INTERNO'!$Y$20="Media",'CONTROL INTERNO'!$AA$20="Catastrófico"),CONCATENATE("R2C",'CONTROL INTERNO'!$O$20),"")</f>
        <v/>
      </c>
      <c r="AM27" s="57" t="str">
        <f>IF(AND('CONTROL INTERNO'!$Y$21="Media",'CONTROL INTERNO'!$AA$21="Catastrófico"),CONCATENATE("R2C",'CONTROL INTERNO'!$O$21),"")</f>
        <v/>
      </c>
      <c r="AN27" s="84"/>
      <c r="AO27" s="373"/>
      <c r="AP27" s="374"/>
      <c r="AQ27" s="374"/>
      <c r="AR27" s="374"/>
      <c r="AS27" s="374"/>
      <c r="AT27" s="37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42"/>
      <c r="C28" s="242"/>
      <c r="D28" s="243"/>
      <c r="E28" s="343"/>
      <c r="F28" s="344"/>
      <c r="G28" s="344"/>
      <c r="H28" s="344"/>
      <c r="I28" s="359"/>
      <c r="J28" s="68" t="str">
        <f>IF(AND('CONTROL INTERNO'!$Y$22="Media",'CONTROL INTERNO'!$AA$22="Leve"),CONCATENATE("R3C",'CONTROL INTERNO'!$O$22),"")</f>
        <v/>
      </c>
      <c r="K28" s="69" t="str">
        <f>IF(AND('CONTROL INTERNO'!$Y$23="Media",'CONTROL INTERNO'!$AA$23="Leve"),CONCATENATE("R3C",'CONTROL INTERNO'!$O$23),"")</f>
        <v/>
      </c>
      <c r="L28" s="69" t="str">
        <f>IF(AND('CONTROL INTERNO'!$Y$24="Media",'CONTROL INTERNO'!$AA$24="Leve"),CONCATENATE("R3C",'CONTROL INTERNO'!$O$24),"")</f>
        <v/>
      </c>
      <c r="M28" s="69" t="str">
        <f>IF(AND('CONTROL INTERNO'!$Y$25="Media",'CONTROL INTERNO'!$AA$25="Leve"),CONCATENATE("R3C",'CONTROL INTERNO'!$O$25),"")</f>
        <v/>
      </c>
      <c r="N28" s="69" t="str">
        <f>IF(AND('CONTROL INTERNO'!$Y$26="Media",'CONTROL INTERNO'!$AA$26="Leve"),CONCATENATE("R3C",'CONTROL INTERNO'!$O$26),"")</f>
        <v/>
      </c>
      <c r="O28" s="70" t="str">
        <f>IF(AND('CONTROL INTERNO'!$Y$27="Media",'CONTROL INTERNO'!$AA$27="Leve"),CONCATENATE("R3C",'CONTROL INTERNO'!$O$27),"")</f>
        <v/>
      </c>
      <c r="P28" s="68" t="str">
        <f>IF(AND('CONTROL INTERNO'!$Y$22="Media",'CONTROL INTERNO'!$AA$22="Menor"),CONCATENATE("R3C",'CONTROL INTERNO'!$O$22),"")</f>
        <v/>
      </c>
      <c r="Q28" s="69" t="str">
        <f>IF(AND('CONTROL INTERNO'!$Y$23="Media",'CONTROL INTERNO'!$AA$23="Menor"),CONCATENATE("R3C",'CONTROL INTERNO'!$O$23),"")</f>
        <v/>
      </c>
      <c r="R28" s="69" t="str">
        <f>IF(AND('CONTROL INTERNO'!$Y$24="Media",'CONTROL INTERNO'!$AA$24="Menor"),CONCATENATE("R3C",'CONTROL INTERNO'!$O$24),"")</f>
        <v/>
      </c>
      <c r="S28" s="69" t="str">
        <f>IF(AND('CONTROL INTERNO'!$Y$25="Media",'CONTROL INTERNO'!$AA$25="Menor"),CONCATENATE("R3C",'CONTROL INTERNO'!$O$25),"")</f>
        <v/>
      </c>
      <c r="T28" s="69" t="str">
        <f>IF(AND('CONTROL INTERNO'!$Y$26="Media",'CONTROL INTERNO'!$AA$26="Menor"),CONCATENATE("R3C",'CONTROL INTERNO'!$O$26),"")</f>
        <v/>
      </c>
      <c r="U28" s="70" t="str">
        <f>IF(AND('CONTROL INTERNO'!$Y$27="Media",'CONTROL INTERNO'!$AA$27="Menor"),CONCATENATE("R3C",'CONTROL INTERNO'!$O$27),"")</f>
        <v/>
      </c>
      <c r="V28" s="68" t="str">
        <f>IF(AND('CONTROL INTERNO'!$Y$22="Media",'CONTROL INTERNO'!$AA$22="Moderado"),CONCATENATE("R3C",'CONTROL INTERNO'!$O$22),"")</f>
        <v/>
      </c>
      <c r="W28" s="69" t="str">
        <f>IF(AND('CONTROL INTERNO'!$Y$23="Media",'CONTROL INTERNO'!$AA$23="Moderado"),CONCATENATE("R3C",'CONTROL INTERNO'!$O$23),"")</f>
        <v/>
      </c>
      <c r="X28" s="69" t="str">
        <f>IF(AND('CONTROL INTERNO'!$Y$24="Media",'CONTROL INTERNO'!$AA$24="Moderado"),CONCATENATE("R3C",'CONTROL INTERNO'!$O$24),"")</f>
        <v/>
      </c>
      <c r="Y28" s="69" t="str">
        <f>IF(AND('CONTROL INTERNO'!$Y$25="Media",'CONTROL INTERNO'!$AA$25="Moderado"),CONCATENATE("R3C",'CONTROL INTERNO'!$O$25),"")</f>
        <v/>
      </c>
      <c r="Z28" s="69" t="str">
        <f>IF(AND('CONTROL INTERNO'!$Y$26="Media",'CONTROL INTERNO'!$AA$26="Moderado"),CONCATENATE("R3C",'CONTROL INTERNO'!$O$26),"")</f>
        <v/>
      </c>
      <c r="AA28" s="70" t="str">
        <f>IF(AND('CONTROL INTERNO'!$Y$27="Media",'CONTROL INTERNO'!$AA$27="Moderado"),CONCATENATE("R3C",'CONTROL INTERNO'!$O$27),"")</f>
        <v/>
      </c>
      <c r="AB28" s="52" t="str">
        <f>IF(AND('CONTROL INTERNO'!$Y$22="Media",'CONTROL INTERNO'!$AA$22="Mayor"),CONCATENATE("R3C",'CONTROL INTERNO'!$O$22),"")</f>
        <v/>
      </c>
      <c r="AC28" s="53" t="str">
        <f>IF(AND('CONTROL INTERNO'!$Y$23="Media",'CONTROL INTERNO'!$AA$23="Mayor"),CONCATENATE("R3C",'CONTROL INTERNO'!$O$23),"")</f>
        <v/>
      </c>
      <c r="AD28" s="53" t="str">
        <f>IF(AND('CONTROL INTERNO'!$Y$24="Media",'CONTROL INTERNO'!$AA$24="Mayor"),CONCATENATE("R3C",'CONTROL INTERNO'!$O$24),"")</f>
        <v/>
      </c>
      <c r="AE28" s="53" t="str">
        <f>IF(AND('CONTROL INTERNO'!$Y$25="Media",'CONTROL INTERNO'!$AA$25="Mayor"),CONCATENATE("R3C",'CONTROL INTERNO'!$O$25),"")</f>
        <v/>
      </c>
      <c r="AF28" s="53" t="str">
        <f>IF(AND('CONTROL INTERNO'!$Y$26="Media",'CONTROL INTERNO'!$AA$26="Mayor"),CONCATENATE("R3C",'CONTROL INTERNO'!$O$26),"")</f>
        <v/>
      </c>
      <c r="AG28" s="54" t="str">
        <f>IF(AND('CONTROL INTERNO'!$Y$27="Media",'CONTROL INTERNO'!$AA$27="Mayor"),CONCATENATE("R3C",'CONTROL INTERNO'!$O$27),"")</f>
        <v/>
      </c>
      <c r="AH28" s="55" t="str">
        <f>IF(AND('CONTROL INTERNO'!$Y$22="Media",'CONTROL INTERNO'!$AA$22="Catastrófico"),CONCATENATE("R3C",'CONTROL INTERNO'!$O$22),"")</f>
        <v/>
      </c>
      <c r="AI28" s="56" t="str">
        <f>IF(AND('CONTROL INTERNO'!$Y$23="Media",'CONTROL INTERNO'!$AA$23="Catastrófico"),CONCATENATE("R3C",'CONTROL INTERNO'!$O$23),"")</f>
        <v/>
      </c>
      <c r="AJ28" s="56" t="str">
        <f>IF(AND('CONTROL INTERNO'!$Y$24="Media",'CONTROL INTERNO'!$AA$24="Catastrófico"),CONCATENATE("R3C",'CONTROL INTERNO'!$O$24),"")</f>
        <v/>
      </c>
      <c r="AK28" s="56" t="str">
        <f>IF(AND('CONTROL INTERNO'!$Y$25="Media",'CONTROL INTERNO'!$AA$25="Catastrófico"),CONCATENATE("R3C",'CONTROL INTERNO'!$O$25),"")</f>
        <v/>
      </c>
      <c r="AL28" s="56" t="str">
        <f>IF(AND('CONTROL INTERNO'!$Y$26="Media",'CONTROL INTERNO'!$AA$26="Catastrófico"),CONCATENATE("R3C",'CONTROL INTERNO'!$O$26),"")</f>
        <v/>
      </c>
      <c r="AM28" s="57" t="str">
        <f>IF(AND('CONTROL INTERNO'!$Y$27="Media",'CONTROL INTERNO'!$AA$27="Catastrófico"),CONCATENATE("R3C",'CONTROL INTERNO'!$O$27),"")</f>
        <v/>
      </c>
      <c r="AN28" s="84"/>
      <c r="AO28" s="373"/>
      <c r="AP28" s="374"/>
      <c r="AQ28" s="374"/>
      <c r="AR28" s="374"/>
      <c r="AS28" s="374"/>
      <c r="AT28" s="37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42"/>
      <c r="C29" s="242"/>
      <c r="D29" s="243"/>
      <c r="E29" s="343"/>
      <c r="F29" s="344"/>
      <c r="G29" s="344"/>
      <c r="H29" s="344"/>
      <c r="I29" s="359"/>
      <c r="J29" s="68" t="str">
        <f>IF(AND('CONTROL INTERNO'!$Y$28="Media",'CONTROL INTERNO'!$AA$28="Leve"),CONCATENATE("R4C",'CONTROL INTERNO'!$O$28),"")</f>
        <v/>
      </c>
      <c r="K29" s="69" t="str">
        <f>IF(AND('CONTROL INTERNO'!$Y$29="Media",'CONTROL INTERNO'!$AA$29="Leve"),CONCATENATE("R4C",'CONTROL INTERNO'!$O$29),"")</f>
        <v/>
      </c>
      <c r="L29" s="69" t="str">
        <f>IF(AND('CONTROL INTERNO'!$Y$30="Media",'CONTROL INTERNO'!$AA$30="Leve"),CONCATENATE("R4C",'CONTROL INTERNO'!$O$30),"")</f>
        <v/>
      </c>
      <c r="M29" s="69" t="str">
        <f>IF(AND('CONTROL INTERNO'!$Y$31="Media",'CONTROL INTERNO'!$AA$31="Leve"),CONCATENATE("R4C",'CONTROL INTERNO'!$O$31),"")</f>
        <v/>
      </c>
      <c r="N29" s="69" t="str">
        <f>IF(AND('CONTROL INTERNO'!$Y$32="Media",'CONTROL INTERNO'!$AA$32="Leve"),CONCATENATE("R4C",'CONTROL INTERNO'!$O$32),"")</f>
        <v/>
      </c>
      <c r="O29" s="70" t="str">
        <f>IF(AND('CONTROL INTERNO'!$Y$33="Media",'CONTROL INTERNO'!$AA$33="Leve"),CONCATENATE("R4C",'CONTROL INTERNO'!$O$33),"")</f>
        <v/>
      </c>
      <c r="P29" s="68" t="str">
        <f>IF(AND('CONTROL INTERNO'!$Y$28="Media",'CONTROL INTERNO'!$AA$28="Menor"),CONCATENATE("R4C",'CONTROL INTERNO'!$O$28),"")</f>
        <v/>
      </c>
      <c r="Q29" s="69" t="str">
        <f>IF(AND('CONTROL INTERNO'!$Y$29="Media",'CONTROL INTERNO'!$AA$29="Menor"),CONCATENATE("R4C",'CONTROL INTERNO'!$O$29),"")</f>
        <v/>
      </c>
      <c r="R29" s="69" t="str">
        <f>IF(AND('CONTROL INTERNO'!$Y$30="Media",'CONTROL INTERNO'!$AA$30="Menor"),CONCATENATE("R4C",'CONTROL INTERNO'!$O$30),"")</f>
        <v/>
      </c>
      <c r="S29" s="69" t="str">
        <f>IF(AND('CONTROL INTERNO'!$Y$31="Media",'CONTROL INTERNO'!$AA$31="Menor"),CONCATENATE("R4C",'CONTROL INTERNO'!$O$31),"")</f>
        <v/>
      </c>
      <c r="T29" s="69" t="str">
        <f>IF(AND('CONTROL INTERNO'!$Y$32="Media",'CONTROL INTERNO'!$AA$32="Menor"),CONCATENATE("R4C",'CONTROL INTERNO'!$O$32),"")</f>
        <v/>
      </c>
      <c r="U29" s="70" t="str">
        <f>IF(AND('CONTROL INTERNO'!$Y$33="Media",'CONTROL INTERNO'!$AA$33="Menor"),CONCATENATE("R4C",'CONTROL INTERNO'!$O$33),"")</f>
        <v/>
      </c>
      <c r="V29" s="68" t="str">
        <f>IF(AND('CONTROL INTERNO'!$Y$28="Media",'CONTROL INTERNO'!$AA$28="Moderado"),CONCATENATE("R4C",'CONTROL INTERNO'!$O$28),"")</f>
        <v/>
      </c>
      <c r="W29" s="69" t="str">
        <f>IF(AND('CONTROL INTERNO'!$Y$29="Media",'CONTROL INTERNO'!$AA$29="Moderado"),CONCATENATE("R4C",'CONTROL INTERNO'!$O$29),"")</f>
        <v/>
      </c>
      <c r="X29" s="69" t="str">
        <f>IF(AND('CONTROL INTERNO'!$Y$30="Media",'CONTROL INTERNO'!$AA$30="Moderado"),CONCATENATE("R4C",'CONTROL INTERNO'!$O$30),"")</f>
        <v/>
      </c>
      <c r="Y29" s="69" t="str">
        <f>IF(AND('CONTROL INTERNO'!$Y$31="Media",'CONTROL INTERNO'!$AA$31="Moderado"),CONCATENATE("R4C",'CONTROL INTERNO'!$O$31),"")</f>
        <v/>
      </c>
      <c r="Z29" s="69" t="str">
        <f>IF(AND('CONTROL INTERNO'!$Y$32="Media",'CONTROL INTERNO'!$AA$32="Moderado"),CONCATENATE("R4C",'CONTROL INTERNO'!$O$32),"")</f>
        <v/>
      </c>
      <c r="AA29" s="70" t="str">
        <f>IF(AND('CONTROL INTERNO'!$Y$33="Media",'CONTROL INTERNO'!$AA$33="Moderado"),CONCATENATE("R4C",'CONTROL INTERNO'!$O$33),"")</f>
        <v/>
      </c>
      <c r="AB29" s="52" t="str">
        <f>IF(AND('CONTROL INTERNO'!$Y$28="Media",'CONTROL INTERNO'!$AA$28="Mayor"),CONCATENATE("R4C",'CONTROL INTERNO'!$O$28),"")</f>
        <v/>
      </c>
      <c r="AC29" s="53" t="str">
        <f>IF(AND('CONTROL INTERNO'!$Y$29="Media",'CONTROL INTERNO'!$AA$29="Mayor"),CONCATENATE("R4C",'CONTROL INTERNO'!$O$29),"")</f>
        <v/>
      </c>
      <c r="AD29" s="58" t="str">
        <f>IF(AND('CONTROL INTERNO'!$Y$30="Media",'CONTROL INTERNO'!$AA$30="Mayor"),CONCATENATE("R4C",'CONTROL INTERNO'!$O$30),"")</f>
        <v/>
      </c>
      <c r="AE29" s="58" t="str">
        <f>IF(AND('CONTROL INTERNO'!$Y$31="Media",'CONTROL INTERNO'!$AA$31="Mayor"),CONCATENATE("R4C",'CONTROL INTERNO'!$O$31),"")</f>
        <v/>
      </c>
      <c r="AF29" s="58" t="str">
        <f>IF(AND('CONTROL INTERNO'!$Y$32="Media",'CONTROL INTERNO'!$AA$32="Mayor"),CONCATENATE("R4C",'CONTROL INTERNO'!$O$32),"")</f>
        <v/>
      </c>
      <c r="AG29" s="54" t="str">
        <f>IF(AND('CONTROL INTERNO'!$Y$33="Media",'CONTROL INTERNO'!$AA$33="Mayor"),CONCATENATE("R4C",'CONTROL INTERNO'!$O$33),"")</f>
        <v/>
      </c>
      <c r="AH29" s="55" t="str">
        <f>IF(AND('CONTROL INTERNO'!$Y$28="Media",'CONTROL INTERNO'!$AA$28="Catastrófico"),CONCATENATE("R4C",'CONTROL INTERNO'!$O$28),"")</f>
        <v/>
      </c>
      <c r="AI29" s="56" t="str">
        <f>IF(AND('CONTROL INTERNO'!$Y$29="Media",'CONTROL INTERNO'!$AA$29="Catastrófico"),CONCATENATE("R4C",'CONTROL INTERNO'!$O$29),"")</f>
        <v/>
      </c>
      <c r="AJ29" s="56" t="str">
        <f>IF(AND('CONTROL INTERNO'!$Y$30="Media",'CONTROL INTERNO'!$AA$30="Catastrófico"),CONCATENATE("R4C",'CONTROL INTERNO'!$O$30),"")</f>
        <v/>
      </c>
      <c r="AK29" s="56" t="str">
        <f>IF(AND('CONTROL INTERNO'!$Y$31="Media",'CONTROL INTERNO'!$AA$31="Catastrófico"),CONCATENATE("R4C",'CONTROL INTERNO'!$O$31),"")</f>
        <v/>
      </c>
      <c r="AL29" s="56" t="str">
        <f>IF(AND('CONTROL INTERNO'!$Y$32="Media",'CONTROL INTERNO'!$AA$32="Catastrófico"),CONCATENATE("R4C",'CONTROL INTERNO'!$O$32),"")</f>
        <v/>
      </c>
      <c r="AM29" s="57" t="str">
        <f>IF(AND('CONTROL INTERNO'!$Y$33="Media",'CONTROL INTERNO'!$AA$33="Catastrófico"),CONCATENATE("R4C",'CONTROL INTERNO'!$O$33),"")</f>
        <v/>
      </c>
      <c r="AN29" s="84"/>
      <c r="AO29" s="373"/>
      <c r="AP29" s="374"/>
      <c r="AQ29" s="374"/>
      <c r="AR29" s="374"/>
      <c r="AS29" s="374"/>
      <c r="AT29" s="375"/>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42"/>
      <c r="C30" s="242"/>
      <c r="D30" s="243"/>
      <c r="E30" s="343"/>
      <c r="F30" s="344"/>
      <c r="G30" s="344"/>
      <c r="H30" s="344"/>
      <c r="I30" s="359"/>
      <c r="J30" s="68" t="str">
        <f>IF(AND('CONTROL INTERNO'!$Y$34="Media",'CONTROL INTERNO'!$AA$34="Leve"),CONCATENATE("R5C",'CONTROL INTERNO'!$O$34),"")</f>
        <v/>
      </c>
      <c r="K30" s="69" t="str">
        <f>IF(AND('CONTROL INTERNO'!$Y$35="Media",'CONTROL INTERNO'!$AA$35="Leve"),CONCATENATE("R5C",'CONTROL INTERNO'!$O$35),"")</f>
        <v/>
      </c>
      <c r="L30" s="69" t="str">
        <f>IF(AND('CONTROL INTERNO'!$Y$36="Media",'CONTROL INTERNO'!$AA$36="Leve"),CONCATENATE("R5C",'CONTROL INTERNO'!$O$36),"")</f>
        <v/>
      </c>
      <c r="M30" s="69" t="str">
        <f>IF(AND('CONTROL INTERNO'!$Y$37="Media",'CONTROL INTERNO'!$AA$37="Leve"),CONCATENATE("R5C",'CONTROL INTERNO'!$O$37),"")</f>
        <v/>
      </c>
      <c r="N30" s="69" t="str">
        <f>IF(AND('CONTROL INTERNO'!$Y$38="Media",'CONTROL INTERNO'!$AA$38="Leve"),CONCATENATE("R5C",'CONTROL INTERNO'!$O$38),"")</f>
        <v/>
      </c>
      <c r="O30" s="70" t="str">
        <f>IF(AND('CONTROL INTERNO'!$Y$39="Media",'CONTROL INTERNO'!$AA$39="Leve"),CONCATENATE("R5C",'CONTROL INTERNO'!$O$39),"")</f>
        <v/>
      </c>
      <c r="P30" s="68" t="str">
        <f>IF(AND('CONTROL INTERNO'!$Y$34="Media",'CONTROL INTERNO'!$AA$34="Menor"),CONCATENATE("R5C",'CONTROL INTERNO'!$O$34),"")</f>
        <v/>
      </c>
      <c r="Q30" s="69" t="str">
        <f>IF(AND('CONTROL INTERNO'!$Y$35="Media",'CONTROL INTERNO'!$AA$35="Menor"),CONCATENATE("R5C",'CONTROL INTERNO'!$O$35),"")</f>
        <v/>
      </c>
      <c r="R30" s="69" t="str">
        <f>IF(AND('CONTROL INTERNO'!$Y$36="Media",'CONTROL INTERNO'!$AA$36="Menor"),CONCATENATE("R5C",'CONTROL INTERNO'!$O$36),"")</f>
        <v/>
      </c>
      <c r="S30" s="69" t="str">
        <f>IF(AND('CONTROL INTERNO'!$Y$37="Media",'CONTROL INTERNO'!$AA$37="Menor"),CONCATENATE("R5C",'CONTROL INTERNO'!$O$37),"")</f>
        <v/>
      </c>
      <c r="T30" s="69" t="str">
        <f>IF(AND('CONTROL INTERNO'!$Y$38="Media",'CONTROL INTERNO'!$AA$38="Menor"),CONCATENATE("R5C",'CONTROL INTERNO'!$O$38),"")</f>
        <v/>
      </c>
      <c r="U30" s="70" t="str">
        <f>IF(AND('CONTROL INTERNO'!$Y$39="Media",'CONTROL INTERNO'!$AA$39="Menor"),CONCATENATE("R5C",'CONTROL INTERNO'!$O$39),"")</f>
        <v/>
      </c>
      <c r="V30" s="68" t="str">
        <f>IF(AND('CONTROL INTERNO'!$Y$34="Media",'CONTROL INTERNO'!$AA$34="Moderado"),CONCATENATE("R5C",'CONTROL INTERNO'!$O$34),"")</f>
        <v/>
      </c>
      <c r="W30" s="69" t="str">
        <f>IF(AND('CONTROL INTERNO'!$Y$35="Media",'CONTROL INTERNO'!$AA$35="Moderado"),CONCATENATE("R5C",'CONTROL INTERNO'!$O$35),"")</f>
        <v/>
      </c>
      <c r="X30" s="69" t="str">
        <f>IF(AND('CONTROL INTERNO'!$Y$36="Media",'CONTROL INTERNO'!$AA$36="Moderado"),CONCATENATE("R5C",'CONTROL INTERNO'!$O$36),"")</f>
        <v/>
      </c>
      <c r="Y30" s="69" t="str">
        <f>IF(AND('CONTROL INTERNO'!$Y$37="Media",'CONTROL INTERNO'!$AA$37="Moderado"),CONCATENATE("R5C",'CONTROL INTERNO'!$O$37),"")</f>
        <v/>
      </c>
      <c r="Z30" s="69" t="str">
        <f>IF(AND('CONTROL INTERNO'!$Y$38="Media",'CONTROL INTERNO'!$AA$38="Moderado"),CONCATENATE("R5C",'CONTROL INTERNO'!$O$38),"")</f>
        <v/>
      </c>
      <c r="AA30" s="70" t="str">
        <f>IF(AND('CONTROL INTERNO'!$Y$39="Media",'CONTROL INTERNO'!$AA$39="Moderado"),CONCATENATE("R5C",'CONTROL INTERNO'!$O$39),"")</f>
        <v/>
      </c>
      <c r="AB30" s="52" t="str">
        <f>IF(AND('CONTROL INTERNO'!$Y$34="Media",'CONTROL INTERNO'!$AA$34="Mayor"),CONCATENATE("R5C",'CONTROL INTERNO'!$O$34),"")</f>
        <v/>
      </c>
      <c r="AC30" s="53" t="str">
        <f>IF(AND('CONTROL INTERNO'!$Y$35="Media",'CONTROL INTERNO'!$AA$35="Mayor"),CONCATENATE("R5C",'CONTROL INTERNO'!$O$35),"")</f>
        <v/>
      </c>
      <c r="AD30" s="58" t="str">
        <f>IF(AND('CONTROL INTERNO'!$Y$36="Media",'CONTROL INTERNO'!$AA$36="Mayor"),CONCATENATE("R5C",'CONTROL INTERNO'!$O$36),"")</f>
        <v/>
      </c>
      <c r="AE30" s="58" t="str">
        <f>IF(AND('CONTROL INTERNO'!$Y$37="Media",'CONTROL INTERNO'!$AA$37="Mayor"),CONCATENATE("R5C",'CONTROL INTERNO'!$O$37),"")</f>
        <v/>
      </c>
      <c r="AF30" s="58" t="str">
        <f>IF(AND('CONTROL INTERNO'!$Y$38="Media",'CONTROL INTERNO'!$AA$38="Mayor"),CONCATENATE("R5C",'CONTROL INTERNO'!$O$38),"")</f>
        <v/>
      </c>
      <c r="AG30" s="54" t="str">
        <f>IF(AND('CONTROL INTERNO'!$Y$39="Media",'CONTROL INTERNO'!$AA$39="Mayor"),CONCATENATE("R5C",'CONTROL INTERNO'!$O$39),"")</f>
        <v/>
      </c>
      <c r="AH30" s="55" t="str">
        <f>IF(AND('CONTROL INTERNO'!$Y$34="Media",'CONTROL INTERNO'!$AA$34="Catastrófico"),CONCATENATE("R5C",'CONTROL INTERNO'!$O$34),"")</f>
        <v/>
      </c>
      <c r="AI30" s="56" t="str">
        <f>IF(AND('CONTROL INTERNO'!$Y$35="Media",'CONTROL INTERNO'!$AA$35="Catastrófico"),CONCATENATE("R5C",'CONTROL INTERNO'!$O$35),"")</f>
        <v/>
      </c>
      <c r="AJ30" s="56" t="str">
        <f>IF(AND('CONTROL INTERNO'!$Y$36="Media",'CONTROL INTERNO'!$AA$36="Catastrófico"),CONCATENATE("R5C",'CONTROL INTERNO'!$O$36),"")</f>
        <v/>
      </c>
      <c r="AK30" s="56" t="str">
        <f>IF(AND('CONTROL INTERNO'!$Y$37="Media",'CONTROL INTERNO'!$AA$37="Catastrófico"),CONCATENATE("R5C",'CONTROL INTERNO'!$O$37),"")</f>
        <v/>
      </c>
      <c r="AL30" s="56" t="str">
        <f>IF(AND('CONTROL INTERNO'!$Y$38="Media",'CONTROL INTERNO'!$AA$38="Catastrófico"),CONCATENATE("R5C",'CONTROL INTERNO'!$O$38),"")</f>
        <v/>
      </c>
      <c r="AM30" s="57" t="str">
        <f>IF(AND('CONTROL INTERNO'!$Y$39="Media",'CONTROL INTERNO'!$AA$39="Catastrófico"),CONCATENATE("R5C",'CONTROL INTERNO'!$O$39),"")</f>
        <v/>
      </c>
      <c r="AN30" s="84"/>
      <c r="AO30" s="373"/>
      <c r="AP30" s="374"/>
      <c r="AQ30" s="374"/>
      <c r="AR30" s="374"/>
      <c r="AS30" s="374"/>
      <c r="AT30" s="37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42"/>
      <c r="C31" s="242"/>
      <c r="D31" s="243"/>
      <c r="E31" s="343"/>
      <c r="F31" s="344"/>
      <c r="G31" s="344"/>
      <c r="H31" s="344"/>
      <c r="I31" s="359"/>
      <c r="J31" s="68" t="str">
        <f>IF(AND('CONTROL INTERNO'!$Y$40="Media",'CONTROL INTERNO'!$AA$40="Leve"),CONCATENATE("R6C",'CONTROL INTERNO'!$O$40),"")</f>
        <v/>
      </c>
      <c r="K31" s="69" t="str">
        <f>IF(AND('CONTROL INTERNO'!$Y$41="Media",'CONTROL INTERNO'!$AA$41="Leve"),CONCATENATE("R6C",'CONTROL INTERNO'!$O$41),"")</f>
        <v/>
      </c>
      <c r="L31" s="69" t="str">
        <f>IF(AND('CONTROL INTERNO'!$Y$42="Media",'CONTROL INTERNO'!$AA$42="Leve"),CONCATENATE("R6C",'CONTROL INTERNO'!$O$42),"")</f>
        <v/>
      </c>
      <c r="M31" s="69" t="str">
        <f>IF(AND('CONTROL INTERNO'!$Y$43="Media",'CONTROL INTERNO'!$AA$43="Leve"),CONCATENATE("R6C",'CONTROL INTERNO'!$O$43),"")</f>
        <v/>
      </c>
      <c r="N31" s="69" t="str">
        <f>IF(AND('CONTROL INTERNO'!$Y$44="Media",'CONTROL INTERNO'!$AA$44="Leve"),CONCATENATE("R6C",'CONTROL INTERNO'!$O$44),"")</f>
        <v/>
      </c>
      <c r="O31" s="70" t="str">
        <f>IF(AND('CONTROL INTERNO'!$Y$45="Media",'CONTROL INTERNO'!$AA$45="Leve"),CONCATENATE("R6C",'CONTROL INTERNO'!$O$45),"")</f>
        <v/>
      </c>
      <c r="P31" s="68" t="str">
        <f>IF(AND('CONTROL INTERNO'!$Y$40="Media",'CONTROL INTERNO'!$AA$40="Menor"),CONCATENATE("R6C",'CONTROL INTERNO'!$O$40),"")</f>
        <v/>
      </c>
      <c r="Q31" s="69" t="str">
        <f>IF(AND('CONTROL INTERNO'!$Y$41="Media",'CONTROL INTERNO'!$AA$41="Menor"),CONCATENATE("R6C",'CONTROL INTERNO'!$O$41),"")</f>
        <v/>
      </c>
      <c r="R31" s="69" t="str">
        <f>IF(AND('CONTROL INTERNO'!$Y$42="Media",'CONTROL INTERNO'!$AA$42="Menor"),CONCATENATE("R6C",'CONTROL INTERNO'!$O$42),"")</f>
        <v/>
      </c>
      <c r="S31" s="69" t="str">
        <f>IF(AND('CONTROL INTERNO'!$Y$43="Media",'CONTROL INTERNO'!$AA$43="Menor"),CONCATENATE("R6C",'CONTROL INTERNO'!$O$43),"")</f>
        <v/>
      </c>
      <c r="T31" s="69" t="str">
        <f>IF(AND('CONTROL INTERNO'!$Y$44="Media",'CONTROL INTERNO'!$AA$44="Menor"),CONCATENATE("R6C",'CONTROL INTERNO'!$O$44),"")</f>
        <v/>
      </c>
      <c r="U31" s="70" t="str">
        <f>IF(AND('CONTROL INTERNO'!$Y$45="Media",'CONTROL INTERNO'!$AA$45="Menor"),CONCATENATE("R6C",'CONTROL INTERNO'!$O$45),"")</f>
        <v/>
      </c>
      <c r="V31" s="68" t="str">
        <f>IF(AND('CONTROL INTERNO'!$Y$40="Media",'CONTROL INTERNO'!$AA$40="Moderado"),CONCATENATE("R6C",'CONTROL INTERNO'!$O$40),"")</f>
        <v/>
      </c>
      <c r="W31" s="69" t="str">
        <f>IF(AND('CONTROL INTERNO'!$Y$41="Media",'CONTROL INTERNO'!$AA$41="Moderado"),CONCATENATE("R6C",'CONTROL INTERNO'!$O$41),"")</f>
        <v/>
      </c>
      <c r="X31" s="69" t="str">
        <f>IF(AND('CONTROL INTERNO'!$Y$42="Media",'CONTROL INTERNO'!$AA$42="Moderado"),CONCATENATE("R6C",'CONTROL INTERNO'!$O$42),"")</f>
        <v/>
      </c>
      <c r="Y31" s="69" t="str">
        <f>IF(AND('CONTROL INTERNO'!$Y$43="Media",'CONTROL INTERNO'!$AA$43="Moderado"),CONCATENATE("R6C",'CONTROL INTERNO'!$O$43),"")</f>
        <v/>
      </c>
      <c r="Z31" s="69" t="str">
        <f>IF(AND('CONTROL INTERNO'!$Y$44="Media",'CONTROL INTERNO'!$AA$44="Moderado"),CONCATENATE("R6C",'CONTROL INTERNO'!$O$44),"")</f>
        <v/>
      </c>
      <c r="AA31" s="70" t="str">
        <f>IF(AND('CONTROL INTERNO'!$Y$45="Media",'CONTROL INTERNO'!$AA$45="Moderado"),CONCATENATE("R6C",'CONTROL INTERNO'!$O$45),"")</f>
        <v/>
      </c>
      <c r="AB31" s="52" t="str">
        <f>IF(AND('CONTROL INTERNO'!$Y$40="Media",'CONTROL INTERNO'!$AA$40="Mayor"),CONCATENATE("R6C",'CONTROL INTERNO'!$O$40),"")</f>
        <v/>
      </c>
      <c r="AC31" s="53" t="str">
        <f>IF(AND('CONTROL INTERNO'!$Y$41="Media",'CONTROL INTERNO'!$AA$41="Mayor"),CONCATENATE("R6C",'CONTROL INTERNO'!$O$41),"")</f>
        <v/>
      </c>
      <c r="AD31" s="58" t="str">
        <f>IF(AND('CONTROL INTERNO'!$Y$42="Media",'CONTROL INTERNO'!$AA$42="Mayor"),CONCATENATE("R6C",'CONTROL INTERNO'!$O$42),"")</f>
        <v/>
      </c>
      <c r="AE31" s="58" t="str">
        <f>IF(AND('CONTROL INTERNO'!$Y$43="Media",'CONTROL INTERNO'!$AA$43="Mayor"),CONCATENATE("R6C",'CONTROL INTERNO'!$O$43),"")</f>
        <v/>
      </c>
      <c r="AF31" s="58" t="str">
        <f>IF(AND('CONTROL INTERNO'!$Y$44="Media",'CONTROL INTERNO'!$AA$44="Mayor"),CONCATENATE("R6C",'CONTROL INTERNO'!$O$44),"")</f>
        <v/>
      </c>
      <c r="AG31" s="54" t="str">
        <f>IF(AND('CONTROL INTERNO'!$Y$45="Media",'CONTROL INTERNO'!$AA$45="Mayor"),CONCATENATE("R6C",'CONTROL INTERNO'!$O$45),"")</f>
        <v/>
      </c>
      <c r="AH31" s="55" t="str">
        <f>IF(AND('CONTROL INTERNO'!$Y$40="Media",'CONTROL INTERNO'!$AA$40="Catastrófico"),CONCATENATE("R6C",'CONTROL INTERNO'!$O$40),"")</f>
        <v/>
      </c>
      <c r="AI31" s="56" t="str">
        <f>IF(AND('CONTROL INTERNO'!$Y$41="Media",'CONTROL INTERNO'!$AA$41="Catastrófico"),CONCATENATE("R6C",'CONTROL INTERNO'!$O$41),"")</f>
        <v/>
      </c>
      <c r="AJ31" s="56" t="str">
        <f>IF(AND('CONTROL INTERNO'!$Y$42="Media",'CONTROL INTERNO'!$AA$42="Catastrófico"),CONCATENATE("R6C",'CONTROL INTERNO'!$O$42),"")</f>
        <v/>
      </c>
      <c r="AK31" s="56" t="str">
        <f>IF(AND('CONTROL INTERNO'!$Y$43="Media",'CONTROL INTERNO'!$AA$43="Catastrófico"),CONCATENATE("R6C",'CONTROL INTERNO'!$O$43),"")</f>
        <v/>
      </c>
      <c r="AL31" s="56" t="str">
        <f>IF(AND('CONTROL INTERNO'!$Y$44="Media",'CONTROL INTERNO'!$AA$44="Catastrófico"),CONCATENATE("R6C",'CONTROL INTERNO'!$O$44),"")</f>
        <v/>
      </c>
      <c r="AM31" s="57" t="str">
        <f>IF(AND('CONTROL INTERNO'!$Y$45="Media",'CONTROL INTERNO'!$AA$45="Catastrófico"),CONCATENATE("R6C",'CONTROL INTERNO'!$O$45),"")</f>
        <v/>
      </c>
      <c r="AN31" s="84"/>
      <c r="AO31" s="373"/>
      <c r="AP31" s="374"/>
      <c r="AQ31" s="374"/>
      <c r="AR31" s="374"/>
      <c r="AS31" s="374"/>
      <c r="AT31" s="37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42"/>
      <c r="C32" s="242"/>
      <c r="D32" s="243"/>
      <c r="E32" s="343"/>
      <c r="F32" s="344"/>
      <c r="G32" s="344"/>
      <c r="H32" s="344"/>
      <c r="I32" s="359"/>
      <c r="J32" s="68" t="str">
        <f>IF(AND('CONTROL INTERNO'!$Y$46="Media",'CONTROL INTERNO'!$AA$46="Leve"),CONCATENATE("R7C",'CONTROL INTERNO'!$O$46),"")</f>
        <v/>
      </c>
      <c r="K32" s="69" t="str">
        <f>IF(AND('CONTROL INTERNO'!$Y$47="Media",'CONTROL INTERNO'!$AA$47="Leve"),CONCATENATE("R7C",'CONTROL INTERNO'!$O$47),"")</f>
        <v/>
      </c>
      <c r="L32" s="69" t="str">
        <f>IF(AND('CONTROL INTERNO'!$Y$48="Media",'CONTROL INTERNO'!$AA$48="Leve"),CONCATENATE("R7C",'CONTROL INTERNO'!$O$48),"")</f>
        <v/>
      </c>
      <c r="M32" s="69" t="str">
        <f>IF(AND('CONTROL INTERNO'!$Y$49="Media",'CONTROL INTERNO'!$AA$49="Leve"),CONCATENATE("R7C",'CONTROL INTERNO'!$O$49),"")</f>
        <v/>
      </c>
      <c r="N32" s="69" t="str">
        <f>IF(AND('CONTROL INTERNO'!$Y$50="Media",'CONTROL INTERNO'!$AA$50="Leve"),CONCATENATE("R7C",'CONTROL INTERNO'!$O$50),"")</f>
        <v/>
      </c>
      <c r="O32" s="70" t="str">
        <f>IF(AND('CONTROL INTERNO'!$Y$51="Media",'CONTROL INTERNO'!$AA$51="Leve"),CONCATENATE("R7C",'CONTROL INTERNO'!$O$51),"")</f>
        <v/>
      </c>
      <c r="P32" s="68" t="str">
        <f>IF(AND('CONTROL INTERNO'!$Y$46="Media",'CONTROL INTERNO'!$AA$46="Menor"),CONCATENATE("R7C",'CONTROL INTERNO'!$O$46),"")</f>
        <v/>
      </c>
      <c r="Q32" s="69" t="str">
        <f>IF(AND('CONTROL INTERNO'!$Y$47="Media",'CONTROL INTERNO'!$AA$47="Menor"),CONCATENATE("R7C",'CONTROL INTERNO'!$O$47),"")</f>
        <v/>
      </c>
      <c r="R32" s="69" t="str">
        <f>IF(AND('CONTROL INTERNO'!$Y$48="Media",'CONTROL INTERNO'!$AA$48="Menor"),CONCATENATE("R7C",'CONTROL INTERNO'!$O$48),"")</f>
        <v/>
      </c>
      <c r="S32" s="69" t="str">
        <f>IF(AND('CONTROL INTERNO'!$Y$49="Media",'CONTROL INTERNO'!$AA$49="Menor"),CONCATENATE("R7C",'CONTROL INTERNO'!$O$49),"")</f>
        <v/>
      </c>
      <c r="T32" s="69" t="str">
        <f>IF(AND('CONTROL INTERNO'!$Y$50="Media",'CONTROL INTERNO'!$AA$50="Menor"),CONCATENATE("R7C",'CONTROL INTERNO'!$O$50),"")</f>
        <v/>
      </c>
      <c r="U32" s="70" t="str">
        <f>IF(AND('CONTROL INTERNO'!$Y$51="Media",'CONTROL INTERNO'!$AA$51="Menor"),CONCATENATE("R7C",'CONTROL INTERNO'!$O$51),"")</f>
        <v/>
      </c>
      <c r="V32" s="68" t="str">
        <f>IF(AND('CONTROL INTERNO'!$Y$46="Media",'CONTROL INTERNO'!$AA$46="Moderado"),CONCATENATE("R7C",'CONTROL INTERNO'!$O$46),"")</f>
        <v/>
      </c>
      <c r="W32" s="69" t="str">
        <f>IF(AND('CONTROL INTERNO'!$Y$47="Media",'CONTROL INTERNO'!$AA$47="Moderado"),CONCATENATE("R7C",'CONTROL INTERNO'!$O$47),"")</f>
        <v/>
      </c>
      <c r="X32" s="69" t="str">
        <f>IF(AND('CONTROL INTERNO'!$Y$48="Media",'CONTROL INTERNO'!$AA$48="Moderado"),CONCATENATE("R7C",'CONTROL INTERNO'!$O$48),"")</f>
        <v/>
      </c>
      <c r="Y32" s="69" t="str">
        <f>IF(AND('CONTROL INTERNO'!$Y$49="Media",'CONTROL INTERNO'!$AA$49="Moderado"),CONCATENATE("R7C",'CONTROL INTERNO'!$O$49),"")</f>
        <v/>
      </c>
      <c r="Z32" s="69" t="str">
        <f>IF(AND('CONTROL INTERNO'!$Y$50="Media",'CONTROL INTERNO'!$AA$50="Moderado"),CONCATENATE("R7C",'CONTROL INTERNO'!$O$50),"")</f>
        <v/>
      </c>
      <c r="AA32" s="70" t="str">
        <f>IF(AND('CONTROL INTERNO'!$Y$51="Media",'CONTROL INTERNO'!$AA$51="Moderado"),CONCATENATE("R7C",'CONTROL INTERNO'!$O$51),"")</f>
        <v/>
      </c>
      <c r="AB32" s="52" t="str">
        <f>IF(AND('CONTROL INTERNO'!$Y$46="Media",'CONTROL INTERNO'!$AA$46="Mayor"),CONCATENATE("R7C",'CONTROL INTERNO'!$O$46),"")</f>
        <v/>
      </c>
      <c r="AC32" s="53" t="str">
        <f>IF(AND('CONTROL INTERNO'!$Y$47="Media",'CONTROL INTERNO'!$AA$47="Mayor"),CONCATENATE("R7C",'CONTROL INTERNO'!$O$47),"")</f>
        <v/>
      </c>
      <c r="AD32" s="58" t="str">
        <f>IF(AND('CONTROL INTERNO'!$Y$48="Media",'CONTROL INTERNO'!$AA$48="Mayor"),CONCATENATE("R7C",'CONTROL INTERNO'!$O$48),"")</f>
        <v/>
      </c>
      <c r="AE32" s="58" t="str">
        <f>IF(AND('CONTROL INTERNO'!$Y$49="Media",'CONTROL INTERNO'!$AA$49="Mayor"),CONCATENATE("R7C",'CONTROL INTERNO'!$O$49),"")</f>
        <v/>
      </c>
      <c r="AF32" s="58" t="str">
        <f>IF(AND('CONTROL INTERNO'!$Y$50="Media",'CONTROL INTERNO'!$AA$50="Mayor"),CONCATENATE("R7C",'CONTROL INTERNO'!$O$50),"")</f>
        <v/>
      </c>
      <c r="AG32" s="54" t="str">
        <f>IF(AND('CONTROL INTERNO'!$Y$51="Media",'CONTROL INTERNO'!$AA$51="Mayor"),CONCATENATE("R7C",'CONTROL INTERNO'!$O$51),"")</f>
        <v/>
      </c>
      <c r="AH32" s="55" t="str">
        <f>IF(AND('CONTROL INTERNO'!$Y$46="Media",'CONTROL INTERNO'!$AA$46="Catastrófico"),CONCATENATE("R7C",'CONTROL INTERNO'!$O$46),"")</f>
        <v/>
      </c>
      <c r="AI32" s="56" t="str">
        <f>IF(AND('CONTROL INTERNO'!$Y$47="Media",'CONTROL INTERNO'!$AA$47="Catastrófico"),CONCATENATE("R7C",'CONTROL INTERNO'!$O$47),"")</f>
        <v/>
      </c>
      <c r="AJ32" s="56" t="str">
        <f>IF(AND('CONTROL INTERNO'!$Y$48="Media",'CONTROL INTERNO'!$AA$48="Catastrófico"),CONCATENATE("R7C",'CONTROL INTERNO'!$O$48),"")</f>
        <v/>
      </c>
      <c r="AK32" s="56" t="str">
        <f>IF(AND('CONTROL INTERNO'!$Y$49="Media",'CONTROL INTERNO'!$AA$49="Catastrófico"),CONCATENATE("R7C",'CONTROL INTERNO'!$O$49),"")</f>
        <v/>
      </c>
      <c r="AL32" s="56" t="str">
        <f>IF(AND('CONTROL INTERNO'!$Y$50="Media",'CONTROL INTERNO'!$AA$50="Catastrófico"),CONCATENATE("R7C",'CONTROL INTERNO'!$O$50),"")</f>
        <v/>
      </c>
      <c r="AM32" s="57" t="str">
        <f>IF(AND('CONTROL INTERNO'!$Y$51="Media",'CONTROL INTERNO'!$AA$51="Catastrófico"),CONCATENATE("R7C",'CONTROL INTERNO'!$O$51),"")</f>
        <v/>
      </c>
      <c r="AN32" s="84"/>
      <c r="AO32" s="373"/>
      <c r="AP32" s="374"/>
      <c r="AQ32" s="374"/>
      <c r="AR32" s="374"/>
      <c r="AS32" s="374"/>
      <c r="AT32" s="37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42"/>
      <c r="C33" s="242"/>
      <c r="D33" s="243"/>
      <c r="E33" s="343"/>
      <c r="F33" s="344"/>
      <c r="G33" s="344"/>
      <c r="H33" s="344"/>
      <c r="I33" s="359"/>
      <c r="J33" s="68" t="str">
        <f>IF(AND('CONTROL INTERNO'!$Y$52="Media",'CONTROL INTERNO'!$AA$52="Leve"),CONCATENATE("R8C",'CONTROL INTERNO'!$O$52),"")</f>
        <v/>
      </c>
      <c r="K33" s="69" t="str">
        <f>IF(AND('CONTROL INTERNO'!$Y$53="Media",'CONTROL INTERNO'!$AA$53="Leve"),CONCATENATE("R8C",'CONTROL INTERNO'!$O$53),"")</f>
        <v/>
      </c>
      <c r="L33" s="69" t="str">
        <f>IF(AND('CONTROL INTERNO'!$Y$54="Media",'CONTROL INTERNO'!$AA$54="Leve"),CONCATENATE("R8C",'CONTROL INTERNO'!$O$54),"")</f>
        <v/>
      </c>
      <c r="M33" s="69" t="str">
        <f>IF(AND('CONTROL INTERNO'!$Y$55="Media",'CONTROL INTERNO'!$AA$55="Leve"),CONCATENATE("R8C",'CONTROL INTERNO'!$O$55),"")</f>
        <v/>
      </c>
      <c r="N33" s="69" t="str">
        <f>IF(AND('CONTROL INTERNO'!$Y$56="Media",'CONTROL INTERNO'!$AA$56="Leve"),CONCATENATE("R8C",'CONTROL INTERNO'!$O$56),"")</f>
        <v/>
      </c>
      <c r="O33" s="70" t="str">
        <f>IF(AND('CONTROL INTERNO'!$Y$57="Media",'CONTROL INTERNO'!$AA$57="Leve"),CONCATENATE("R8C",'CONTROL INTERNO'!$O$57),"")</f>
        <v/>
      </c>
      <c r="P33" s="68" t="str">
        <f>IF(AND('CONTROL INTERNO'!$Y$52="Media",'CONTROL INTERNO'!$AA$52="Menor"),CONCATENATE("R8C",'CONTROL INTERNO'!$O$52),"")</f>
        <v/>
      </c>
      <c r="Q33" s="69" t="str">
        <f>IF(AND('CONTROL INTERNO'!$Y$53="Media",'CONTROL INTERNO'!$AA$53="Menor"),CONCATENATE("R8C",'CONTROL INTERNO'!$O$53),"")</f>
        <v/>
      </c>
      <c r="R33" s="69" t="str">
        <f>IF(AND('CONTROL INTERNO'!$Y$54="Media",'CONTROL INTERNO'!$AA$54="Menor"),CONCATENATE("R8C",'CONTROL INTERNO'!$O$54),"")</f>
        <v/>
      </c>
      <c r="S33" s="69" t="str">
        <f>IF(AND('CONTROL INTERNO'!$Y$55="Media",'CONTROL INTERNO'!$AA$55="Menor"),CONCATENATE("R8C",'CONTROL INTERNO'!$O$55),"")</f>
        <v/>
      </c>
      <c r="T33" s="69" t="str">
        <f>IF(AND('CONTROL INTERNO'!$Y$56="Media",'CONTROL INTERNO'!$AA$56="Menor"),CONCATENATE("R8C",'CONTROL INTERNO'!$O$56),"")</f>
        <v/>
      </c>
      <c r="U33" s="70" t="str">
        <f>IF(AND('CONTROL INTERNO'!$Y$57="Media",'CONTROL INTERNO'!$AA$57="Menor"),CONCATENATE("R8C",'CONTROL INTERNO'!$O$57),"")</f>
        <v/>
      </c>
      <c r="V33" s="68" t="str">
        <f>IF(AND('CONTROL INTERNO'!$Y$52="Media",'CONTROL INTERNO'!$AA$52="Moderado"),CONCATENATE("R8C",'CONTROL INTERNO'!$O$52),"")</f>
        <v/>
      </c>
      <c r="W33" s="69" t="str">
        <f>IF(AND('CONTROL INTERNO'!$Y$53="Media",'CONTROL INTERNO'!$AA$53="Moderado"),CONCATENATE("R8C",'CONTROL INTERNO'!$O$53),"")</f>
        <v/>
      </c>
      <c r="X33" s="69" t="str">
        <f>IF(AND('CONTROL INTERNO'!$Y$54="Media",'CONTROL INTERNO'!$AA$54="Moderado"),CONCATENATE("R8C",'CONTROL INTERNO'!$O$54),"")</f>
        <v/>
      </c>
      <c r="Y33" s="69" t="str">
        <f>IF(AND('CONTROL INTERNO'!$Y$55="Media",'CONTROL INTERNO'!$AA$55="Moderado"),CONCATENATE("R8C",'CONTROL INTERNO'!$O$55),"")</f>
        <v/>
      </c>
      <c r="Z33" s="69" t="str">
        <f>IF(AND('CONTROL INTERNO'!$Y$56="Media",'CONTROL INTERNO'!$AA$56="Moderado"),CONCATENATE("R8C",'CONTROL INTERNO'!$O$56),"")</f>
        <v/>
      </c>
      <c r="AA33" s="70" t="str">
        <f>IF(AND('CONTROL INTERNO'!$Y$57="Media",'CONTROL INTERNO'!$AA$57="Moderado"),CONCATENATE("R8C",'CONTROL INTERNO'!$O$57),"")</f>
        <v/>
      </c>
      <c r="AB33" s="52" t="str">
        <f>IF(AND('CONTROL INTERNO'!$Y$52="Media",'CONTROL INTERNO'!$AA$52="Mayor"),CONCATENATE("R8C",'CONTROL INTERNO'!$O$52),"")</f>
        <v/>
      </c>
      <c r="AC33" s="53" t="str">
        <f>IF(AND('CONTROL INTERNO'!$Y$53="Media",'CONTROL INTERNO'!$AA$53="Mayor"),CONCATENATE("R8C",'CONTROL INTERNO'!$O$53),"")</f>
        <v/>
      </c>
      <c r="AD33" s="58" t="str">
        <f>IF(AND('CONTROL INTERNO'!$Y$54="Media",'CONTROL INTERNO'!$AA$54="Mayor"),CONCATENATE("R8C",'CONTROL INTERNO'!$O$54),"")</f>
        <v/>
      </c>
      <c r="AE33" s="58" t="str">
        <f>IF(AND('CONTROL INTERNO'!$Y$55="Media",'CONTROL INTERNO'!$AA$55="Mayor"),CONCATENATE("R8C",'CONTROL INTERNO'!$O$55),"")</f>
        <v/>
      </c>
      <c r="AF33" s="58" t="str">
        <f>IF(AND('CONTROL INTERNO'!$Y$56="Media",'CONTROL INTERNO'!$AA$56="Mayor"),CONCATENATE("R8C",'CONTROL INTERNO'!$O$56),"")</f>
        <v/>
      </c>
      <c r="AG33" s="54" t="str">
        <f>IF(AND('CONTROL INTERNO'!$Y$57="Media",'CONTROL INTERNO'!$AA$57="Mayor"),CONCATENATE("R8C",'CONTROL INTERNO'!$O$57),"")</f>
        <v/>
      </c>
      <c r="AH33" s="55" t="str">
        <f>IF(AND('CONTROL INTERNO'!$Y$52="Media",'CONTROL INTERNO'!$AA$52="Catastrófico"),CONCATENATE("R8C",'CONTROL INTERNO'!$O$52),"")</f>
        <v/>
      </c>
      <c r="AI33" s="56" t="str">
        <f>IF(AND('CONTROL INTERNO'!$Y$53="Media",'CONTROL INTERNO'!$AA$53="Catastrófico"),CONCATENATE("R8C",'CONTROL INTERNO'!$O$53),"")</f>
        <v/>
      </c>
      <c r="AJ33" s="56" t="str">
        <f>IF(AND('CONTROL INTERNO'!$Y$54="Media",'CONTROL INTERNO'!$AA$54="Catastrófico"),CONCATENATE("R8C",'CONTROL INTERNO'!$O$54),"")</f>
        <v/>
      </c>
      <c r="AK33" s="56" t="str">
        <f>IF(AND('CONTROL INTERNO'!$Y$55="Media",'CONTROL INTERNO'!$AA$55="Catastrófico"),CONCATENATE("R8C",'CONTROL INTERNO'!$O$55),"")</f>
        <v/>
      </c>
      <c r="AL33" s="56" t="str">
        <f>IF(AND('CONTROL INTERNO'!$Y$56="Media",'CONTROL INTERNO'!$AA$56="Catastrófico"),CONCATENATE("R8C",'CONTROL INTERNO'!$O$56),"")</f>
        <v/>
      </c>
      <c r="AM33" s="57" t="str">
        <f>IF(AND('CONTROL INTERNO'!$Y$57="Media",'CONTROL INTERNO'!$AA$57="Catastrófico"),CONCATENATE("R8C",'CONTROL INTERNO'!$O$57),"")</f>
        <v/>
      </c>
      <c r="AN33" s="84"/>
      <c r="AO33" s="373"/>
      <c r="AP33" s="374"/>
      <c r="AQ33" s="374"/>
      <c r="AR33" s="374"/>
      <c r="AS33" s="374"/>
      <c r="AT33" s="37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42"/>
      <c r="C34" s="242"/>
      <c r="D34" s="243"/>
      <c r="E34" s="343"/>
      <c r="F34" s="344"/>
      <c r="G34" s="344"/>
      <c r="H34" s="344"/>
      <c r="I34" s="359"/>
      <c r="J34" s="68" t="str">
        <f>IF(AND('CONTROL INTERNO'!$Y$58="Media",'CONTROL INTERNO'!$AA$58="Leve"),CONCATENATE("R9C",'CONTROL INTERNO'!$O$58),"")</f>
        <v/>
      </c>
      <c r="K34" s="69" t="str">
        <f>IF(AND('CONTROL INTERNO'!$Y$59="Media",'CONTROL INTERNO'!$AA$59="Leve"),CONCATENATE("R9C",'CONTROL INTERNO'!$O$59),"")</f>
        <v/>
      </c>
      <c r="L34" s="69" t="str">
        <f>IF(AND('CONTROL INTERNO'!$Y$60="Media",'CONTROL INTERNO'!$AA$60="Leve"),CONCATENATE("R9C",'CONTROL INTERNO'!$O$60),"")</f>
        <v/>
      </c>
      <c r="M34" s="69" t="str">
        <f>IF(AND('CONTROL INTERNO'!$Y$61="Media",'CONTROL INTERNO'!$AA$61="Leve"),CONCATENATE("R9C",'CONTROL INTERNO'!$O$61),"")</f>
        <v/>
      </c>
      <c r="N34" s="69" t="str">
        <f>IF(AND('CONTROL INTERNO'!$Y$62="Media",'CONTROL INTERNO'!$AA$62="Leve"),CONCATENATE("R9C",'CONTROL INTERNO'!$O$62),"")</f>
        <v/>
      </c>
      <c r="O34" s="70" t="str">
        <f>IF(AND('CONTROL INTERNO'!$Y$63="Media",'CONTROL INTERNO'!$AA$63="Leve"),CONCATENATE("R9C",'CONTROL INTERNO'!$O$63),"")</f>
        <v/>
      </c>
      <c r="P34" s="68" t="str">
        <f>IF(AND('CONTROL INTERNO'!$Y$58="Media",'CONTROL INTERNO'!$AA$58="Menor"),CONCATENATE("R9C",'CONTROL INTERNO'!$O$58),"")</f>
        <v/>
      </c>
      <c r="Q34" s="69" t="str">
        <f>IF(AND('CONTROL INTERNO'!$Y$59="Media",'CONTROL INTERNO'!$AA$59="Menor"),CONCATENATE("R9C",'CONTROL INTERNO'!$O$59),"")</f>
        <v/>
      </c>
      <c r="R34" s="69" t="str">
        <f>IF(AND('CONTROL INTERNO'!$Y$60="Media",'CONTROL INTERNO'!$AA$60="Menor"),CONCATENATE("R9C",'CONTROL INTERNO'!$O$60),"")</f>
        <v/>
      </c>
      <c r="S34" s="69" t="str">
        <f>IF(AND('CONTROL INTERNO'!$Y$61="Media",'CONTROL INTERNO'!$AA$61="Menor"),CONCATENATE("R9C",'CONTROL INTERNO'!$O$61),"")</f>
        <v/>
      </c>
      <c r="T34" s="69" t="str">
        <f>IF(AND('CONTROL INTERNO'!$Y$62="Media",'CONTROL INTERNO'!$AA$62="Menor"),CONCATENATE("R9C",'CONTROL INTERNO'!$O$62),"")</f>
        <v/>
      </c>
      <c r="U34" s="70" t="str">
        <f>IF(AND('CONTROL INTERNO'!$Y$63="Media",'CONTROL INTERNO'!$AA$63="Menor"),CONCATENATE("R9C",'CONTROL INTERNO'!$O$63),"")</f>
        <v/>
      </c>
      <c r="V34" s="68" t="str">
        <f>IF(AND('CONTROL INTERNO'!$Y$58="Media",'CONTROL INTERNO'!$AA$58="Moderado"),CONCATENATE("R9C",'CONTROL INTERNO'!$O$58),"")</f>
        <v/>
      </c>
      <c r="W34" s="69" t="str">
        <f>IF(AND('CONTROL INTERNO'!$Y$59="Media",'CONTROL INTERNO'!$AA$59="Moderado"),CONCATENATE("R9C",'CONTROL INTERNO'!$O$59),"")</f>
        <v/>
      </c>
      <c r="X34" s="69" t="str">
        <f>IF(AND('CONTROL INTERNO'!$Y$60="Media",'CONTROL INTERNO'!$AA$60="Moderado"),CONCATENATE("R9C",'CONTROL INTERNO'!$O$60),"")</f>
        <v/>
      </c>
      <c r="Y34" s="69" t="str">
        <f>IF(AND('CONTROL INTERNO'!$Y$61="Media",'CONTROL INTERNO'!$AA$61="Moderado"),CONCATENATE("R9C",'CONTROL INTERNO'!$O$61),"")</f>
        <v/>
      </c>
      <c r="Z34" s="69" t="str">
        <f>IF(AND('CONTROL INTERNO'!$Y$62="Media",'CONTROL INTERNO'!$AA$62="Moderado"),CONCATENATE("R9C",'CONTROL INTERNO'!$O$62),"")</f>
        <v/>
      </c>
      <c r="AA34" s="70" t="str">
        <f>IF(AND('CONTROL INTERNO'!$Y$63="Media",'CONTROL INTERNO'!$AA$63="Moderado"),CONCATENATE("R9C",'CONTROL INTERNO'!$O$63),"")</f>
        <v/>
      </c>
      <c r="AB34" s="52" t="str">
        <f>IF(AND('CONTROL INTERNO'!$Y$58="Media",'CONTROL INTERNO'!$AA$58="Mayor"),CONCATENATE("R9C",'CONTROL INTERNO'!$O$58),"")</f>
        <v/>
      </c>
      <c r="AC34" s="53" t="str">
        <f>IF(AND('CONTROL INTERNO'!$Y$59="Media",'CONTROL INTERNO'!$AA$59="Mayor"),CONCATENATE("R9C",'CONTROL INTERNO'!$O$59),"")</f>
        <v/>
      </c>
      <c r="AD34" s="58" t="str">
        <f>IF(AND('CONTROL INTERNO'!$Y$60="Media",'CONTROL INTERNO'!$AA$60="Mayor"),CONCATENATE("R9C",'CONTROL INTERNO'!$O$60),"")</f>
        <v/>
      </c>
      <c r="AE34" s="58" t="str">
        <f>IF(AND('CONTROL INTERNO'!$Y$61="Media",'CONTROL INTERNO'!$AA$61="Mayor"),CONCATENATE("R9C",'CONTROL INTERNO'!$O$61),"")</f>
        <v/>
      </c>
      <c r="AF34" s="58" t="str">
        <f>IF(AND('CONTROL INTERNO'!$Y$62="Media",'CONTROL INTERNO'!$AA$62="Mayor"),CONCATENATE("R9C",'CONTROL INTERNO'!$O$62),"")</f>
        <v/>
      </c>
      <c r="AG34" s="54" t="str">
        <f>IF(AND('CONTROL INTERNO'!$Y$63="Media",'CONTROL INTERNO'!$AA$63="Mayor"),CONCATENATE("R9C",'CONTROL INTERNO'!$O$63),"")</f>
        <v/>
      </c>
      <c r="AH34" s="55" t="str">
        <f>IF(AND('CONTROL INTERNO'!$Y$58="Media",'CONTROL INTERNO'!$AA$58="Catastrófico"),CONCATENATE("R9C",'CONTROL INTERNO'!$O$58),"")</f>
        <v/>
      </c>
      <c r="AI34" s="56" t="str">
        <f>IF(AND('CONTROL INTERNO'!$Y$59="Media",'CONTROL INTERNO'!$AA$59="Catastrófico"),CONCATENATE("R9C",'CONTROL INTERNO'!$O$59),"")</f>
        <v/>
      </c>
      <c r="AJ34" s="56" t="str">
        <f>IF(AND('CONTROL INTERNO'!$Y$60="Media",'CONTROL INTERNO'!$AA$60="Catastrófico"),CONCATENATE("R9C",'CONTROL INTERNO'!$O$60),"")</f>
        <v/>
      </c>
      <c r="AK34" s="56" t="str">
        <f>IF(AND('CONTROL INTERNO'!$Y$61="Media",'CONTROL INTERNO'!$AA$61="Catastrófico"),CONCATENATE("R9C",'CONTROL INTERNO'!$O$61),"")</f>
        <v/>
      </c>
      <c r="AL34" s="56" t="str">
        <f>IF(AND('CONTROL INTERNO'!$Y$62="Media",'CONTROL INTERNO'!$AA$62="Catastrófico"),CONCATENATE("R9C",'CONTROL INTERNO'!$O$62),"")</f>
        <v/>
      </c>
      <c r="AM34" s="57" t="str">
        <f>IF(AND('CONTROL INTERNO'!$Y$63="Media",'CONTROL INTERNO'!$AA$63="Catastrófico"),CONCATENATE("R9C",'CONTROL INTERNO'!$O$63),"")</f>
        <v/>
      </c>
      <c r="AN34" s="84"/>
      <c r="AO34" s="373"/>
      <c r="AP34" s="374"/>
      <c r="AQ34" s="374"/>
      <c r="AR34" s="374"/>
      <c r="AS34" s="374"/>
      <c r="AT34" s="37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42"/>
      <c r="C35" s="242"/>
      <c r="D35" s="243"/>
      <c r="E35" s="345"/>
      <c r="F35" s="346"/>
      <c r="G35" s="346"/>
      <c r="H35" s="346"/>
      <c r="I35" s="360"/>
      <c r="J35" s="68" t="str">
        <f>IF(AND('CONTROL INTERNO'!$Y$64="Media",'CONTROL INTERNO'!$AA$64="Leve"),CONCATENATE("R10C",'CONTROL INTERNO'!$O$64),"")</f>
        <v/>
      </c>
      <c r="K35" s="69" t="str">
        <f>IF(AND('CONTROL INTERNO'!$Y$65="Media",'CONTROL INTERNO'!$AA$65="Leve"),CONCATENATE("R10C",'CONTROL INTERNO'!$O$65),"")</f>
        <v/>
      </c>
      <c r="L35" s="69" t="str">
        <f>IF(AND('CONTROL INTERNO'!$Y$66="Media",'CONTROL INTERNO'!$AA$66="Leve"),CONCATENATE("R10C",'CONTROL INTERNO'!$O$66),"")</f>
        <v/>
      </c>
      <c r="M35" s="69" t="str">
        <f>IF(AND('CONTROL INTERNO'!$Y$67="Media",'CONTROL INTERNO'!$AA$67="Leve"),CONCATENATE("R10C",'CONTROL INTERNO'!$O$67),"")</f>
        <v/>
      </c>
      <c r="N35" s="69" t="str">
        <f>IF(AND('CONTROL INTERNO'!$Y$68="Media",'CONTROL INTERNO'!$AA$68="Leve"),CONCATENATE("R10C",'CONTROL INTERNO'!$O$68),"")</f>
        <v/>
      </c>
      <c r="O35" s="70" t="str">
        <f>IF(AND('CONTROL INTERNO'!$Y$69="Media",'CONTROL INTERNO'!$AA$69="Leve"),CONCATENATE("R10C",'CONTROL INTERNO'!$O$69),"")</f>
        <v/>
      </c>
      <c r="P35" s="68" t="str">
        <f>IF(AND('CONTROL INTERNO'!$Y$64="Media",'CONTROL INTERNO'!$AA$64="Menor"),CONCATENATE("R10C",'CONTROL INTERNO'!$O$64),"")</f>
        <v/>
      </c>
      <c r="Q35" s="69" t="str">
        <f>IF(AND('CONTROL INTERNO'!$Y$65="Media",'CONTROL INTERNO'!$AA$65="Menor"),CONCATENATE("R10C",'CONTROL INTERNO'!$O$65),"")</f>
        <v/>
      </c>
      <c r="R35" s="69" t="str">
        <f>IF(AND('CONTROL INTERNO'!$Y$66="Media",'CONTROL INTERNO'!$AA$66="Menor"),CONCATENATE("R10C",'CONTROL INTERNO'!$O$66),"")</f>
        <v/>
      </c>
      <c r="S35" s="69" t="str">
        <f>IF(AND('CONTROL INTERNO'!$Y$67="Media",'CONTROL INTERNO'!$AA$67="Menor"),CONCATENATE("R10C",'CONTROL INTERNO'!$O$67),"")</f>
        <v/>
      </c>
      <c r="T35" s="69" t="str">
        <f>IF(AND('CONTROL INTERNO'!$Y$68="Media",'CONTROL INTERNO'!$AA$68="Menor"),CONCATENATE("R10C",'CONTROL INTERNO'!$O$68),"")</f>
        <v/>
      </c>
      <c r="U35" s="70" t="str">
        <f>IF(AND('CONTROL INTERNO'!$Y$69="Media",'CONTROL INTERNO'!$AA$69="Menor"),CONCATENATE("R10C",'CONTROL INTERNO'!$O$69),"")</f>
        <v/>
      </c>
      <c r="V35" s="68" t="str">
        <f>IF(AND('CONTROL INTERNO'!$Y$64="Media",'CONTROL INTERNO'!$AA$64="Moderado"),CONCATENATE("R10C",'CONTROL INTERNO'!$O$64),"")</f>
        <v/>
      </c>
      <c r="W35" s="69" t="str">
        <f>IF(AND('CONTROL INTERNO'!$Y$65="Media",'CONTROL INTERNO'!$AA$65="Moderado"),CONCATENATE("R10C",'CONTROL INTERNO'!$O$65),"")</f>
        <v/>
      </c>
      <c r="X35" s="69" t="str">
        <f>IF(AND('CONTROL INTERNO'!$Y$66="Media",'CONTROL INTERNO'!$AA$66="Moderado"),CONCATENATE("R10C",'CONTROL INTERNO'!$O$66),"")</f>
        <v/>
      </c>
      <c r="Y35" s="69" t="str">
        <f>IF(AND('CONTROL INTERNO'!$Y$67="Media",'CONTROL INTERNO'!$AA$67="Moderado"),CONCATENATE("R10C",'CONTROL INTERNO'!$O$67),"")</f>
        <v/>
      </c>
      <c r="Z35" s="69" t="str">
        <f>IF(AND('CONTROL INTERNO'!$Y$68="Media",'CONTROL INTERNO'!$AA$68="Moderado"),CONCATENATE("R10C",'CONTROL INTERNO'!$O$68),"")</f>
        <v/>
      </c>
      <c r="AA35" s="70" t="str">
        <f>IF(AND('CONTROL INTERNO'!$Y$69="Media",'CONTROL INTERNO'!$AA$69="Moderado"),CONCATENATE("R10C",'CONTROL INTERNO'!$O$69),"")</f>
        <v/>
      </c>
      <c r="AB35" s="59" t="str">
        <f>IF(AND('CONTROL INTERNO'!$Y$64="Media",'CONTROL INTERNO'!$AA$64="Mayor"),CONCATENATE("R10C",'CONTROL INTERNO'!$O$64),"")</f>
        <v/>
      </c>
      <c r="AC35" s="60" t="str">
        <f>IF(AND('CONTROL INTERNO'!$Y$65="Media",'CONTROL INTERNO'!$AA$65="Mayor"),CONCATENATE("R10C",'CONTROL INTERNO'!$O$65),"")</f>
        <v/>
      </c>
      <c r="AD35" s="60" t="str">
        <f>IF(AND('CONTROL INTERNO'!$Y$66="Media",'CONTROL INTERNO'!$AA$66="Mayor"),CONCATENATE("R10C",'CONTROL INTERNO'!$O$66),"")</f>
        <v/>
      </c>
      <c r="AE35" s="60" t="str">
        <f>IF(AND('CONTROL INTERNO'!$Y$67="Media",'CONTROL INTERNO'!$AA$67="Mayor"),CONCATENATE("R10C",'CONTROL INTERNO'!$O$67),"")</f>
        <v/>
      </c>
      <c r="AF35" s="60" t="str">
        <f>IF(AND('CONTROL INTERNO'!$Y$68="Media",'CONTROL INTERNO'!$AA$68="Mayor"),CONCATENATE("R10C",'CONTROL INTERNO'!$O$68),"")</f>
        <v/>
      </c>
      <c r="AG35" s="61" t="str">
        <f>IF(AND('CONTROL INTERNO'!$Y$69="Media",'CONTROL INTERNO'!$AA$69="Mayor"),CONCATENATE("R10C",'CONTROL INTERNO'!$O$69),"")</f>
        <v/>
      </c>
      <c r="AH35" s="62" t="str">
        <f>IF(AND('CONTROL INTERNO'!$Y$64="Media",'CONTROL INTERNO'!$AA$64="Catastrófico"),CONCATENATE("R10C",'CONTROL INTERNO'!$O$64),"")</f>
        <v/>
      </c>
      <c r="AI35" s="63" t="str">
        <f>IF(AND('CONTROL INTERNO'!$Y$65="Media",'CONTROL INTERNO'!$AA$65="Catastrófico"),CONCATENATE("R10C",'CONTROL INTERNO'!$O$65),"")</f>
        <v/>
      </c>
      <c r="AJ35" s="63" t="str">
        <f>IF(AND('CONTROL INTERNO'!$Y$66="Media",'CONTROL INTERNO'!$AA$66="Catastrófico"),CONCATENATE("R10C",'CONTROL INTERNO'!$O$66),"")</f>
        <v/>
      </c>
      <c r="AK35" s="63" t="str">
        <f>IF(AND('CONTROL INTERNO'!$Y$67="Media",'CONTROL INTERNO'!$AA$67="Catastrófico"),CONCATENATE("R10C",'CONTROL INTERNO'!$O$67),"")</f>
        <v/>
      </c>
      <c r="AL35" s="63" t="str">
        <f>IF(AND('CONTROL INTERNO'!$Y$68="Media",'CONTROL INTERNO'!$AA$68="Catastrófico"),CONCATENATE("R10C",'CONTROL INTERNO'!$O$68),"")</f>
        <v/>
      </c>
      <c r="AM35" s="64" t="str">
        <f>IF(AND('CONTROL INTERNO'!$Y$69="Media",'CONTROL INTERNO'!$AA$69="Catastrófico"),CONCATENATE("R10C",'CONTROL INTERNO'!$O$69),"")</f>
        <v/>
      </c>
      <c r="AN35" s="84"/>
      <c r="AO35" s="376"/>
      <c r="AP35" s="377"/>
      <c r="AQ35" s="377"/>
      <c r="AR35" s="377"/>
      <c r="AS35" s="377"/>
      <c r="AT35" s="37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42"/>
      <c r="C36" s="242"/>
      <c r="D36" s="243"/>
      <c r="E36" s="339" t="s">
        <v>114</v>
      </c>
      <c r="F36" s="340"/>
      <c r="G36" s="340"/>
      <c r="H36" s="340"/>
      <c r="I36" s="340"/>
      <c r="J36" s="74" t="str">
        <f ca="1">IF(AND('CONTROL INTERNO'!$Y$10="Baja",'CONTROL INTERNO'!$AA$10="Leve"),CONCATENATE("R1C",'CONTROL INTERNO'!$O$10),"")</f>
        <v/>
      </c>
      <c r="K36" s="75" t="str">
        <f>IF(AND('CONTROL INTERNO'!$Y$11="Baja",'CONTROL INTERNO'!$AA$11="Leve"),CONCATENATE("R1C",'CONTROL INTERNO'!$O$11),"")</f>
        <v/>
      </c>
      <c r="L36" s="75" t="str">
        <f>IF(AND('CONTROL INTERNO'!$Y$12="Baja",'CONTROL INTERNO'!$AA$12="Leve"),CONCATENATE("R1C",'CONTROL INTERNO'!$O$12),"")</f>
        <v/>
      </c>
      <c r="M36" s="75" t="str">
        <f>IF(AND('CONTROL INTERNO'!$Y$13="Baja",'CONTROL INTERNO'!$AA$13="Leve"),CONCATENATE("R1C",'CONTROL INTERNO'!$O$13),"")</f>
        <v/>
      </c>
      <c r="N36" s="75" t="str">
        <f>IF(AND('CONTROL INTERNO'!$Y$14="Baja",'CONTROL INTERNO'!$AA$14="Leve"),CONCATENATE("R1C",'CONTROL INTERNO'!$O$14),"")</f>
        <v/>
      </c>
      <c r="O36" s="76" t="str">
        <f>IF(AND('CONTROL INTERNO'!$Y$15="Baja",'CONTROL INTERNO'!$AA$15="Leve"),CONCATENATE("R1C",'CONTROL INTERNO'!$O$15),"")</f>
        <v/>
      </c>
      <c r="P36" s="65" t="str">
        <f ca="1">IF(AND('CONTROL INTERNO'!$Y$10="Baja",'CONTROL INTERNO'!$AA$10="Menor"),CONCATENATE("R1C",'CONTROL INTERNO'!$O$10),"")</f>
        <v/>
      </c>
      <c r="Q36" s="66" t="str">
        <f>IF(AND('CONTROL INTERNO'!$Y$11="Baja",'CONTROL INTERNO'!$AA$11="Menor"),CONCATENATE("R1C",'CONTROL INTERNO'!$O$11),"")</f>
        <v/>
      </c>
      <c r="R36" s="66" t="str">
        <f>IF(AND('CONTROL INTERNO'!$Y$12="Baja",'CONTROL INTERNO'!$AA$12="Menor"),CONCATENATE("R1C",'CONTROL INTERNO'!$O$12),"")</f>
        <v/>
      </c>
      <c r="S36" s="66" t="str">
        <f>IF(AND('CONTROL INTERNO'!$Y$13="Baja",'CONTROL INTERNO'!$AA$13="Menor"),CONCATENATE("R1C",'CONTROL INTERNO'!$O$13),"")</f>
        <v/>
      </c>
      <c r="T36" s="66" t="str">
        <f>IF(AND('CONTROL INTERNO'!$Y$14="Baja",'CONTROL INTERNO'!$AA$14="Menor"),CONCATENATE("R1C",'CONTROL INTERNO'!$O$14),"")</f>
        <v/>
      </c>
      <c r="U36" s="67" t="str">
        <f>IF(AND('CONTROL INTERNO'!$Y$15="Baja",'CONTROL INTERNO'!$AA$15="Menor"),CONCATENATE("R1C",'CONTROL INTERNO'!$O$15),"")</f>
        <v/>
      </c>
      <c r="V36" s="65" t="str">
        <f ca="1">IF(AND('CONTROL INTERNO'!$Y$10="Baja",'CONTROL INTERNO'!$AA$10="Moderado"),CONCATENATE("R1C",'CONTROL INTERNO'!$O$10),"")</f>
        <v>R1C1</v>
      </c>
      <c r="W36" s="66" t="str">
        <f>IF(AND('CONTROL INTERNO'!$Y$11="Baja",'CONTROL INTERNO'!$AA$11="Moderado"),CONCATENATE("R1C",'CONTROL INTERNO'!$O$11),"")</f>
        <v/>
      </c>
      <c r="X36" s="66" t="str">
        <f>IF(AND('CONTROL INTERNO'!$Y$12="Baja",'CONTROL INTERNO'!$AA$12="Moderado"),CONCATENATE("R1C",'CONTROL INTERNO'!$O$12),"")</f>
        <v/>
      </c>
      <c r="Y36" s="66" t="str">
        <f>IF(AND('CONTROL INTERNO'!$Y$13="Baja",'CONTROL INTERNO'!$AA$13="Moderado"),CONCATENATE("R1C",'CONTROL INTERNO'!$O$13),"")</f>
        <v/>
      </c>
      <c r="Z36" s="66" t="str">
        <f>IF(AND('CONTROL INTERNO'!$Y$14="Baja",'CONTROL INTERNO'!$AA$14="Moderado"),CONCATENATE("R1C",'CONTROL INTERNO'!$O$14),"")</f>
        <v/>
      </c>
      <c r="AA36" s="67" t="str">
        <f>IF(AND('CONTROL INTERNO'!$Y$15="Baja",'CONTROL INTERNO'!$AA$15="Moderado"),CONCATENATE("R1C",'CONTROL INTERNO'!$O$15),"")</f>
        <v/>
      </c>
      <c r="AB36" s="46" t="str">
        <f ca="1">IF(AND('CONTROL INTERNO'!$Y$10="Baja",'CONTROL INTERNO'!$AA$10="Mayor"),CONCATENATE("R1C",'CONTROL INTERNO'!$O$10),"")</f>
        <v/>
      </c>
      <c r="AC36" s="47" t="str">
        <f>IF(AND('CONTROL INTERNO'!$Y$11="Baja",'CONTROL INTERNO'!$AA$11="Mayor"),CONCATENATE("R1C",'CONTROL INTERNO'!$O$11),"")</f>
        <v/>
      </c>
      <c r="AD36" s="47" t="str">
        <f>IF(AND('CONTROL INTERNO'!$Y$12="Baja",'CONTROL INTERNO'!$AA$12="Mayor"),CONCATENATE("R1C",'CONTROL INTERNO'!$O$12),"")</f>
        <v/>
      </c>
      <c r="AE36" s="47" t="str">
        <f>IF(AND('CONTROL INTERNO'!$Y$13="Baja",'CONTROL INTERNO'!$AA$13="Mayor"),CONCATENATE("R1C",'CONTROL INTERNO'!$O$13),"")</f>
        <v/>
      </c>
      <c r="AF36" s="47" t="str">
        <f>IF(AND('CONTROL INTERNO'!$Y$14="Baja",'CONTROL INTERNO'!$AA$14="Mayor"),CONCATENATE("R1C",'CONTROL INTERNO'!$O$14),"")</f>
        <v/>
      </c>
      <c r="AG36" s="48" t="str">
        <f>IF(AND('CONTROL INTERNO'!$Y$15="Baja",'CONTROL INTERNO'!$AA$15="Mayor"),CONCATENATE("R1C",'CONTROL INTERNO'!$O$15),"")</f>
        <v/>
      </c>
      <c r="AH36" s="49" t="str">
        <f ca="1">IF(AND('CONTROL INTERNO'!$Y$10="Baja",'CONTROL INTERNO'!$AA$10="Catastrófico"),CONCATENATE("R1C",'CONTROL INTERNO'!$O$10),"")</f>
        <v/>
      </c>
      <c r="AI36" s="50" t="str">
        <f>IF(AND('CONTROL INTERNO'!$Y$11="Baja",'CONTROL INTERNO'!$AA$11="Catastrófico"),CONCATENATE("R1C",'CONTROL INTERNO'!$O$11),"")</f>
        <v/>
      </c>
      <c r="AJ36" s="50" t="str">
        <f>IF(AND('CONTROL INTERNO'!$Y$12="Baja",'CONTROL INTERNO'!$AA$12="Catastrófico"),CONCATENATE("R1C",'CONTROL INTERNO'!$O$12),"")</f>
        <v/>
      </c>
      <c r="AK36" s="50" t="str">
        <f>IF(AND('CONTROL INTERNO'!$Y$13="Baja",'CONTROL INTERNO'!$AA$13="Catastrófico"),CONCATENATE("R1C",'CONTROL INTERNO'!$O$13),"")</f>
        <v/>
      </c>
      <c r="AL36" s="50" t="str">
        <f>IF(AND('CONTROL INTERNO'!$Y$14="Baja",'CONTROL INTERNO'!$AA$14="Catastrófico"),CONCATENATE("R1C",'CONTROL INTERNO'!$O$14),"")</f>
        <v/>
      </c>
      <c r="AM36" s="51" t="str">
        <f>IF(AND('CONTROL INTERNO'!$Y$15="Baja",'CONTROL INTERNO'!$AA$15="Catastrófico"),CONCATENATE("R1C",'CONTROL INTERNO'!$O$15),"")</f>
        <v/>
      </c>
      <c r="AN36" s="84"/>
      <c r="AO36" s="361" t="s">
        <v>82</v>
      </c>
      <c r="AP36" s="362"/>
      <c r="AQ36" s="362"/>
      <c r="AR36" s="362"/>
      <c r="AS36" s="362"/>
      <c r="AT36" s="36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42"/>
      <c r="C37" s="242"/>
      <c r="D37" s="243"/>
      <c r="E37" s="341"/>
      <c r="F37" s="342"/>
      <c r="G37" s="342"/>
      <c r="H37" s="342"/>
      <c r="I37" s="342"/>
      <c r="J37" s="77" t="str">
        <f ca="1">IF(AND('CONTROL INTERNO'!$Y$16="Baja",'CONTROL INTERNO'!$AA$16="Leve"),CONCATENATE("R2C",'CONTROL INTERNO'!$O$16),"")</f>
        <v/>
      </c>
      <c r="K37" s="78" t="str">
        <f>IF(AND('CONTROL INTERNO'!$Y$17="Baja",'CONTROL INTERNO'!$AA$17="Leve"),CONCATENATE("R2C",'CONTROL INTERNO'!$O$17),"")</f>
        <v/>
      </c>
      <c r="L37" s="78" t="str">
        <f>IF(AND('CONTROL INTERNO'!$Y$18="Baja",'CONTROL INTERNO'!$AA$18="Leve"),CONCATENATE("R2C",'CONTROL INTERNO'!$O$18),"")</f>
        <v/>
      </c>
      <c r="M37" s="78" t="str">
        <f>IF(AND('CONTROL INTERNO'!$Y$19="Baja",'CONTROL INTERNO'!$AA$19="Leve"),CONCATENATE("R2C",'CONTROL INTERNO'!$O$19),"")</f>
        <v/>
      </c>
      <c r="N37" s="78" t="str">
        <f>IF(AND('CONTROL INTERNO'!$Y$20="Baja",'CONTROL INTERNO'!$AA$20="Leve"),CONCATENATE("R2C",'CONTROL INTERNO'!$O$20),"")</f>
        <v/>
      </c>
      <c r="O37" s="79" t="str">
        <f>IF(AND('CONTROL INTERNO'!$Y$21="Baja",'CONTROL INTERNO'!$AA$21="Leve"),CONCATENATE("R2C",'CONTROL INTERNO'!$O$21),"")</f>
        <v/>
      </c>
      <c r="P37" s="68" t="str">
        <f ca="1">IF(AND('CONTROL INTERNO'!$Y$16="Baja",'CONTROL INTERNO'!$AA$16="Menor"),CONCATENATE("R2C",'CONTROL INTERNO'!$O$16),"")</f>
        <v/>
      </c>
      <c r="Q37" s="69" t="str">
        <f>IF(AND('CONTROL INTERNO'!$Y$17="Baja",'CONTROL INTERNO'!$AA$17="Menor"),CONCATENATE("R2C",'CONTROL INTERNO'!$O$17),"")</f>
        <v/>
      </c>
      <c r="R37" s="69" t="str">
        <f>IF(AND('CONTROL INTERNO'!$Y$18="Baja",'CONTROL INTERNO'!$AA$18="Menor"),CONCATENATE("R2C",'CONTROL INTERNO'!$O$18),"")</f>
        <v/>
      </c>
      <c r="S37" s="69" t="str">
        <f>IF(AND('CONTROL INTERNO'!$Y$19="Baja",'CONTROL INTERNO'!$AA$19="Menor"),CONCATENATE("R2C",'CONTROL INTERNO'!$O$19),"")</f>
        <v/>
      </c>
      <c r="T37" s="69" t="str">
        <f>IF(AND('CONTROL INTERNO'!$Y$20="Baja",'CONTROL INTERNO'!$AA$20="Menor"),CONCATENATE("R2C",'CONTROL INTERNO'!$O$20),"")</f>
        <v/>
      </c>
      <c r="U37" s="70" t="str">
        <f>IF(AND('CONTROL INTERNO'!$Y$21="Baja",'CONTROL INTERNO'!$AA$21="Menor"),CONCATENATE("R2C",'CONTROL INTERNO'!$O$21),"")</f>
        <v/>
      </c>
      <c r="V37" s="68" t="str">
        <f ca="1">IF(AND('CONTROL INTERNO'!$Y$16="Baja",'CONTROL INTERNO'!$AA$16="Moderado"),CONCATENATE("R2C",'CONTROL INTERNO'!$O$16),"")</f>
        <v>R2C1</v>
      </c>
      <c r="W37" s="69" t="str">
        <f>IF(AND('CONTROL INTERNO'!$Y$17="Baja",'CONTROL INTERNO'!$AA$17="Moderado"),CONCATENATE("R2C",'CONTROL INTERNO'!$O$17),"")</f>
        <v/>
      </c>
      <c r="X37" s="69" t="str">
        <f>IF(AND('CONTROL INTERNO'!$Y$18="Baja",'CONTROL INTERNO'!$AA$18="Moderado"),CONCATENATE("R2C",'CONTROL INTERNO'!$O$18),"")</f>
        <v/>
      </c>
      <c r="Y37" s="69" t="str">
        <f>IF(AND('CONTROL INTERNO'!$Y$19="Baja",'CONTROL INTERNO'!$AA$19="Moderado"),CONCATENATE("R2C",'CONTROL INTERNO'!$O$19),"")</f>
        <v/>
      </c>
      <c r="Z37" s="69" t="str">
        <f>IF(AND('CONTROL INTERNO'!$Y$20="Baja",'CONTROL INTERNO'!$AA$20="Moderado"),CONCATENATE("R2C",'CONTROL INTERNO'!$O$20),"")</f>
        <v/>
      </c>
      <c r="AA37" s="70" t="str">
        <f>IF(AND('CONTROL INTERNO'!$Y$21="Baja",'CONTROL INTERNO'!$AA$21="Moderado"),CONCATENATE("R2C",'CONTROL INTERNO'!$O$21),"")</f>
        <v/>
      </c>
      <c r="AB37" s="52" t="str">
        <f ca="1">IF(AND('CONTROL INTERNO'!$Y$16="Baja",'CONTROL INTERNO'!$AA$16="Mayor"),CONCATENATE("R2C",'CONTROL INTERNO'!$O$16),"")</f>
        <v/>
      </c>
      <c r="AC37" s="53" t="str">
        <f>IF(AND('CONTROL INTERNO'!$Y$17="Baja",'CONTROL INTERNO'!$AA$17="Mayor"),CONCATENATE("R2C",'CONTROL INTERNO'!$O$17),"")</f>
        <v/>
      </c>
      <c r="AD37" s="53" t="str">
        <f>IF(AND('CONTROL INTERNO'!$Y$18="Baja",'CONTROL INTERNO'!$AA$18="Mayor"),CONCATENATE("R2C",'CONTROL INTERNO'!$O$18),"")</f>
        <v/>
      </c>
      <c r="AE37" s="53" t="str">
        <f>IF(AND('CONTROL INTERNO'!$Y$19="Baja",'CONTROL INTERNO'!$AA$19="Mayor"),CONCATENATE("R2C",'CONTROL INTERNO'!$O$19),"")</f>
        <v/>
      </c>
      <c r="AF37" s="53" t="str">
        <f>IF(AND('CONTROL INTERNO'!$Y$20="Baja",'CONTROL INTERNO'!$AA$20="Mayor"),CONCATENATE("R2C",'CONTROL INTERNO'!$O$20),"")</f>
        <v/>
      </c>
      <c r="AG37" s="54" t="str">
        <f>IF(AND('CONTROL INTERNO'!$Y$21="Baja",'CONTROL INTERNO'!$AA$21="Mayor"),CONCATENATE("R2C",'CONTROL INTERNO'!$O$21),"")</f>
        <v/>
      </c>
      <c r="AH37" s="55" t="str">
        <f ca="1">IF(AND('CONTROL INTERNO'!$Y$16="Baja",'CONTROL INTERNO'!$AA$16="Catastrófico"),CONCATENATE("R2C",'CONTROL INTERNO'!$O$16),"")</f>
        <v/>
      </c>
      <c r="AI37" s="56" t="str">
        <f>IF(AND('CONTROL INTERNO'!$Y$17="Baja",'CONTROL INTERNO'!$AA$17="Catastrófico"),CONCATENATE("R2C",'CONTROL INTERNO'!$O$17),"")</f>
        <v/>
      </c>
      <c r="AJ37" s="56" t="str">
        <f>IF(AND('CONTROL INTERNO'!$Y$18="Baja",'CONTROL INTERNO'!$AA$18="Catastrófico"),CONCATENATE("R2C",'CONTROL INTERNO'!$O$18),"")</f>
        <v/>
      </c>
      <c r="AK37" s="56" t="str">
        <f>IF(AND('CONTROL INTERNO'!$Y$19="Baja",'CONTROL INTERNO'!$AA$19="Catastrófico"),CONCATENATE("R2C",'CONTROL INTERNO'!$O$19),"")</f>
        <v/>
      </c>
      <c r="AL37" s="56" t="str">
        <f>IF(AND('CONTROL INTERNO'!$Y$20="Baja",'CONTROL INTERNO'!$AA$20="Catastrófico"),CONCATENATE("R2C",'CONTROL INTERNO'!$O$20),"")</f>
        <v/>
      </c>
      <c r="AM37" s="57" t="str">
        <f>IF(AND('CONTROL INTERNO'!$Y$21="Baja",'CONTROL INTERNO'!$AA$21="Catastrófico"),CONCATENATE("R2C",'CONTROL INTERNO'!$O$21),"")</f>
        <v/>
      </c>
      <c r="AN37" s="84"/>
      <c r="AO37" s="364"/>
      <c r="AP37" s="365"/>
      <c r="AQ37" s="365"/>
      <c r="AR37" s="365"/>
      <c r="AS37" s="365"/>
      <c r="AT37" s="36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42"/>
      <c r="C38" s="242"/>
      <c r="D38" s="243"/>
      <c r="E38" s="343"/>
      <c r="F38" s="344"/>
      <c r="G38" s="344"/>
      <c r="H38" s="344"/>
      <c r="I38" s="342"/>
      <c r="J38" s="77" t="str">
        <f>IF(AND('CONTROL INTERNO'!$Y$22="Baja",'CONTROL INTERNO'!$AA$22="Leve"),CONCATENATE("R3C",'CONTROL INTERNO'!$O$22),"")</f>
        <v/>
      </c>
      <c r="K38" s="78" t="str">
        <f>IF(AND('CONTROL INTERNO'!$Y$23="Baja",'CONTROL INTERNO'!$AA$23="Leve"),CONCATENATE("R3C",'CONTROL INTERNO'!$O$23),"")</f>
        <v/>
      </c>
      <c r="L38" s="78" t="str">
        <f>IF(AND('CONTROL INTERNO'!$Y$24="Baja",'CONTROL INTERNO'!$AA$24="Leve"),CONCATENATE("R3C",'CONTROL INTERNO'!$O$24),"")</f>
        <v/>
      </c>
      <c r="M38" s="78" t="str">
        <f>IF(AND('CONTROL INTERNO'!$Y$25="Baja",'CONTROL INTERNO'!$AA$25="Leve"),CONCATENATE("R3C",'CONTROL INTERNO'!$O$25),"")</f>
        <v/>
      </c>
      <c r="N38" s="78" t="str">
        <f>IF(AND('CONTROL INTERNO'!$Y$26="Baja",'CONTROL INTERNO'!$AA$26="Leve"),CONCATENATE("R3C",'CONTROL INTERNO'!$O$26),"")</f>
        <v/>
      </c>
      <c r="O38" s="79" t="str">
        <f>IF(AND('CONTROL INTERNO'!$Y$27="Baja",'CONTROL INTERNO'!$AA$27="Leve"),CONCATENATE("R3C",'CONTROL INTERNO'!$O$27),"")</f>
        <v/>
      </c>
      <c r="P38" s="68" t="str">
        <f>IF(AND('CONTROL INTERNO'!$Y$22="Baja",'CONTROL INTERNO'!$AA$22="Menor"),CONCATENATE("R3C",'CONTROL INTERNO'!$O$22),"")</f>
        <v/>
      </c>
      <c r="Q38" s="69" t="str">
        <f>IF(AND('CONTROL INTERNO'!$Y$23="Baja",'CONTROL INTERNO'!$AA$23="Menor"),CONCATENATE("R3C",'CONTROL INTERNO'!$O$23),"")</f>
        <v/>
      </c>
      <c r="R38" s="69" t="str">
        <f>IF(AND('CONTROL INTERNO'!$Y$24="Baja",'CONTROL INTERNO'!$AA$24="Menor"),CONCATENATE("R3C",'CONTROL INTERNO'!$O$24),"")</f>
        <v/>
      </c>
      <c r="S38" s="69" t="str">
        <f>IF(AND('CONTROL INTERNO'!$Y$25="Baja",'CONTROL INTERNO'!$AA$25="Menor"),CONCATENATE("R3C",'CONTROL INTERNO'!$O$25),"")</f>
        <v/>
      </c>
      <c r="T38" s="69" t="str">
        <f>IF(AND('CONTROL INTERNO'!$Y$26="Baja",'CONTROL INTERNO'!$AA$26="Menor"),CONCATENATE("R3C",'CONTROL INTERNO'!$O$26),"")</f>
        <v/>
      </c>
      <c r="U38" s="70" t="str">
        <f>IF(AND('CONTROL INTERNO'!$Y$27="Baja",'CONTROL INTERNO'!$AA$27="Menor"),CONCATENATE("R3C",'CONTROL INTERNO'!$O$27),"")</f>
        <v/>
      </c>
      <c r="V38" s="68" t="str">
        <f>IF(AND('CONTROL INTERNO'!$Y$22="Baja",'CONTROL INTERNO'!$AA$22="Moderado"),CONCATENATE("R3C",'CONTROL INTERNO'!$O$22),"")</f>
        <v/>
      </c>
      <c r="W38" s="69" t="str">
        <f>IF(AND('CONTROL INTERNO'!$Y$23="Baja",'CONTROL INTERNO'!$AA$23="Moderado"),CONCATENATE("R3C",'CONTROL INTERNO'!$O$23),"")</f>
        <v/>
      </c>
      <c r="X38" s="69" t="str">
        <f>IF(AND('CONTROL INTERNO'!$Y$24="Baja",'CONTROL INTERNO'!$AA$24="Moderado"),CONCATENATE("R3C",'CONTROL INTERNO'!$O$24),"")</f>
        <v/>
      </c>
      <c r="Y38" s="69" t="str">
        <f>IF(AND('CONTROL INTERNO'!$Y$25="Baja",'CONTROL INTERNO'!$AA$25="Moderado"),CONCATENATE("R3C",'CONTROL INTERNO'!$O$25),"")</f>
        <v/>
      </c>
      <c r="Z38" s="69" t="str">
        <f>IF(AND('CONTROL INTERNO'!$Y$26="Baja",'CONTROL INTERNO'!$AA$26="Moderado"),CONCATENATE("R3C",'CONTROL INTERNO'!$O$26),"")</f>
        <v/>
      </c>
      <c r="AA38" s="70" t="str">
        <f>IF(AND('CONTROL INTERNO'!$Y$27="Baja",'CONTROL INTERNO'!$AA$27="Moderado"),CONCATENATE("R3C",'CONTROL INTERNO'!$O$27),"")</f>
        <v/>
      </c>
      <c r="AB38" s="52" t="str">
        <f>IF(AND('CONTROL INTERNO'!$Y$22="Baja",'CONTROL INTERNO'!$AA$22="Mayor"),CONCATENATE("R3C",'CONTROL INTERNO'!$O$22),"")</f>
        <v/>
      </c>
      <c r="AC38" s="53" t="str">
        <f>IF(AND('CONTROL INTERNO'!$Y$23="Baja",'CONTROL INTERNO'!$AA$23="Mayor"),CONCATENATE("R3C",'CONTROL INTERNO'!$O$23),"")</f>
        <v/>
      </c>
      <c r="AD38" s="53" t="str">
        <f>IF(AND('CONTROL INTERNO'!$Y$24="Baja",'CONTROL INTERNO'!$AA$24="Mayor"),CONCATENATE("R3C",'CONTROL INTERNO'!$O$24),"")</f>
        <v/>
      </c>
      <c r="AE38" s="53" t="str">
        <f>IF(AND('CONTROL INTERNO'!$Y$25="Baja",'CONTROL INTERNO'!$AA$25="Mayor"),CONCATENATE("R3C",'CONTROL INTERNO'!$O$25),"")</f>
        <v/>
      </c>
      <c r="AF38" s="53" t="str">
        <f>IF(AND('CONTROL INTERNO'!$Y$26="Baja",'CONTROL INTERNO'!$AA$26="Mayor"),CONCATENATE("R3C",'CONTROL INTERNO'!$O$26),"")</f>
        <v/>
      </c>
      <c r="AG38" s="54" t="str">
        <f>IF(AND('CONTROL INTERNO'!$Y$27="Baja",'CONTROL INTERNO'!$AA$27="Mayor"),CONCATENATE("R3C",'CONTROL INTERNO'!$O$27),"")</f>
        <v/>
      </c>
      <c r="AH38" s="55" t="str">
        <f>IF(AND('CONTROL INTERNO'!$Y$22="Baja",'CONTROL INTERNO'!$AA$22="Catastrófico"),CONCATENATE("R3C",'CONTROL INTERNO'!$O$22),"")</f>
        <v/>
      </c>
      <c r="AI38" s="56" t="str">
        <f>IF(AND('CONTROL INTERNO'!$Y$23="Baja",'CONTROL INTERNO'!$AA$23="Catastrófico"),CONCATENATE("R3C",'CONTROL INTERNO'!$O$23),"")</f>
        <v/>
      </c>
      <c r="AJ38" s="56" t="str">
        <f>IF(AND('CONTROL INTERNO'!$Y$24="Baja",'CONTROL INTERNO'!$AA$24="Catastrófico"),CONCATENATE("R3C",'CONTROL INTERNO'!$O$24),"")</f>
        <v/>
      </c>
      <c r="AK38" s="56" t="str">
        <f>IF(AND('CONTROL INTERNO'!$Y$25="Baja",'CONTROL INTERNO'!$AA$25="Catastrófico"),CONCATENATE("R3C",'CONTROL INTERNO'!$O$25),"")</f>
        <v/>
      </c>
      <c r="AL38" s="56" t="str">
        <f>IF(AND('CONTROL INTERNO'!$Y$26="Baja",'CONTROL INTERNO'!$AA$26="Catastrófico"),CONCATENATE("R3C",'CONTROL INTERNO'!$O$26),"")</f>
        <v/>
      </c>
      <c r="AM38" s="57" t="str">
        <f>IF(AND('CONTROL INTERNO'!$Y$27="Baja",'CONTROL INTERNO'!$AA$27="Catastrófico"),CONCATENATE("R3C",'CONTROL INTERNO'!$O$27),"")</f>
        <v/>
      </c>
      <c r="AN38" s="84"/>
      <c r="AO38" s="364"/>
      <c r="AP38" s="365"/>
      <c r="AQ38" s="365"/>
      <c r="AR38" s="365"/>
      <c r="AS38" s="365"/>
      <c r="AT38" s="366"/>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42"/>
      <c r="C39" s="242"/>
      <c r="D39" s="243"/>
      <c r="E39" s="343"/>
      <c r="F39" s="344"/>
      <c r="G39" s="344"/>
      <c r="H39" s="344"/>
      <c r="I39" s="342"/>
      <c r="J39" s="77" t="str">
        <f>IF(AND('CONTROL INTERNO'!$Y$28="Baja",'CONTROL INTERNO'!$AA$28="Leve"),CONCATENATE("R4C",'CONTROL INTERNO'!$O$28),"")</f>
        <v/>
      </c>
      <c r="K39" s="78" t="str">
        <f>IF(AND('CONTROL INTERNO'!$Y$29="Baja",'CONTROL INTERNO'!$AA$29="Leve"),CONCATENATE("R4C",'CONTROL INTERNO'!$O$29),"")</f>
        <v/>
      </c>
      <c r="L39" s="78" t="str">
        <f>IF(AND('CONTROL INTERNO'!$Y$30="Baja",'CONTROL INTERNO'!$AA$30="Leve"),CONCATENATE("R4C",'CONTROL INTERNO'!$O$30),"")</f>
        <v/>
      </c>
      <c r="M39" s="78" t="str">
        <f>IF(AND('CONTROL INTERNO'!$Y$31="Baja",'CONTROL INTERNO'!$AA$31="Leve"),CONCATENATE("R4C",'CONTROL INTERNO'!$O$31),"")</f>
        <v/>
      </c>
      <c r="N39" s="78" t="str">
        <f>IF(AND('CONTROL INTERNO'!$Y$32="Baja",'CONTROL INTERNO'!$AA$32="Leve"),CONCATENATE("R4C",'CONTROL INTERNO'!$O$32),"")</f>
        <v/>
      </c>
      <c r="O39" s="79" t="str">
        <f>IF(AND('CONTROL INTERNO'!$Y$33="Baja",'CONTROL INTERNO'!$AA$33="Leve"),CONCATENATE("R4C",'CONTROL INTERNO'!$O$33),"")</f>
        <v/>
      </c>
      <c r="P39" s="68" t="str">
        <f>IF(AND('CONTROL INTERNO'!$Y$28="Baja",'CONTROL INTERNO'!$AA$28="Menor"),CONCATENATE("R4C",'CONTROL INTERNO'!$O$28),"")</f>
        <v/>
      </c>
      <c r="Q39" s="69" t="str">
        <f>IF(AND('CONTROL INTERNO'!$Y$29="Baja",'CONTROL INTERNO'!$AA$29="Menor"),CONCATENATE("R4C",'CONTROL INTERNO'!$O$29),"")</f>
        <v/>
      </c>
      <c r="R39" s="69" t="str">
        <f>IF(AND('CONTROL INTERNO'!$Y$30="Baja",'CONTROL INTERNO'!$AA$30="Menor"),CONCATENATE("R4C",'CONTROL INTERNO'!$O$30),"")</f>
        <v/>
      </c>
      <c r="S39" s="69" t="str">
        <f>IF(AND('CONTROL INTERNO'!$Y$31="Baja",'CONTROL INTERNO'!$AA$31="Menor"),CONCATENATE("R4C",'CONTROL INTERNO'!$O$31),"")</f>
        <v/>
      </c>
      <c r="T39" s="69" t="str">
        <f>IF(AND('CONTROL INTERNO'!$Y$32="Baja",'CONTROL INTERNO'!$AA$32="Menor"),CONCATENATE("R4C",'CONTROL INTERNO'!$O$32),"")</f>
        <v/>
      </c>
      <c r="U39" s="70" t="str">
        <f>IF(AND('CONTROL INTERNO'!$Y$33="Baja",'CONTROL INTERNO'!$AA$33="Menor"),CONCATENATE("R4C",'CONTROL INTERNO'!$O$33),"")</f>
        <v/>
      </c>
      <c r="V39" s="68" t="str">
        <f>IF(AND('CONTROL INTERNO'!$Y$28="Baja",'CONTROL INTERNO'!$AA$28="Moderado"),CONCATENATE("R4C",'CONTROL INTERNO'!$O$28),"")</f>
        <v/>
      </c>
      <c r="W39" s="69" t="str">
        <f>IF(AND('CONTROL INTERNO'!$Y$29="Baja",'CONTROL INTERNO'!$AA$29="Moderado"),CONCATENATE("R4C",'CONTROL INTERNO'!$O$29),"")</f>
        <v/>
      </c>
      <c r="X39" s="69" t="str">
        <f>IF(AND('CONTROL INTERNO'!$Y$30="Baja",'CONTROL INTERNO'!$AA$30="Moderado"),CONCATENATE("R4C",'CONTROL INTERNO'!$O$30),"")</f>
        <v/>
      </c>
      <c r="Y39" s="69" t="str">
        <f>IF(AND('CONTROL INTERNO'!$Y$31="Baja",'CONTROL INTERNO'!$AA$31="Moderado"),CONCATENATE("R4C",'CONTROL INTERNO'!$O$31),"")</f>
        <v/>
      </c>
      <c r="Z39" s="69" t="str">
        <f>IF(AND('CONTROL INTERNO'!$Y$32="Baja",'CONTROL INTERNO'!$AA$32="Moderado"),CONCATENATE("R4C",'CONTROL INTERNO'!$O$32),"")</f>
        <v/>
      </c>
      <c r="AA39" s="70" t="str">
        <f>IF(AND('CONTROL INTERNO'!$Y$33="Baja",'CONTROL INTERNO'!$AA$33="Moderado"),CONCATENATE("R4C",'CONTROL INTERNO'!$O$33),"")</f>
        <v/>
      </c>
      <c r="AB39" s="52" t="str">
        <f>IF(AND('CONTROL INTERNO'!$Y$28="Baja",'CONTROL INTERNO'!$AA$28="Mayor"),CONCATENATE("R4C",'CONTROL INTERNO'!$O$28),"")</f>
        <v/>
      </c>
      <c r="AC39" s="53" t="str">
        <f>IF(AND('CONTROL INTERNO'!$Y$29="Baja",'CONTROL INTERNO'!$AA$29="Mayor"),CONCATENATE("R4C",'CONTROL INTERNO'!$O$29),"")</f>
        <v/>
      </c>
      <c r="AD39" s="53" t="str">
        <f>IF(AND('CONTROL INTERNO'!$Y$30="Baja",'CONTROL INTERNO'!$AA$30="Mayor"),CONCATENATE("R4C",'CONTROL INTERNO'!$O$30),"")</f>
        <v/>
      </c>
      <c r="AE39" s="53" t="str">
        <f>IF(AND('CONTROL INTERNO'!$Y$31="Baja",'CONTROL INTERNO'!$AA$31="Mayor"),CONCATENATE("R4C",'CONTROL INTERNO'!$O$31),"")</f>
        <v/>
      </c>
      <c r="AF39" s="53" t="str">
        <f>IF(AND('CONTROL INTERNO'!$Y$32="Baja",'CONTROL INTERNO'!$AA$32="Mayor"),CONCATENATE("R4C",'CONTROL INTERNO'!$O$32),"")</f>
        <v/>
      </c>
      <c r="AG39" s="54" t="str">
        <f>IF(AND('CONTROL INTERNO'!$Y$33="Baja",'CONTROL INTERNO'!$AA$33="Mayor"),CONCATENATE("R4C",'CONTROL INTERNO'!$O$33),"")</f>
        <v/>
      </c>
      <c r="AH39" s="55" t="str">
        <f>IF(AND('CONTROL INTERNO'!$Y$28="Baja",'CONTROL INTERNO'!$AA$28="Catastrófico"),CONCATENATE("R4C",'CONTROL INTERNO'!$O$28),"")</f>
        <v/>
      </c>
      <c r="AI39" s="56" t="str">
        <f>IF(AND('CONTROL INTERNO'!$Y$29="Baja",'CONTROL INTERNO'!$AA$29="Catastrófico"),CONCATENATE("R4C",'CONTROL INTERNO'!$O$29),"")</f>
        <v/>
      </c>
      <c r="AJ39" s="56" t="str">
        <f>IF(AND('CONTROL INTERNO'!$Y$30="Baja",'CONTROL INTERNO'!$AA$30="Catastrófico"),CONCATENATE("R4C",'CONTROL INTERNO'!$O$30),"")</f>
        <v/>
      </c>
      <c r="AK39" s="56" t="str">
        <f>IF(AND('CONTROL INTERNO'!$Y$31="Baja",'CONTROL INTERNO'!$AA$31="Catastrófico"),CONCATENATE("R4C",'CONTROL INTERNO'!$O$31),"")</f>
        <v/>
      </c>
      <c r="AL39" s="56" t="str">
        <f>IF(AND('CONTROL INTERNO'!$Y$32="Baja",'CONTROL INTERNO'!$AA$32="Catastrófico"),CONCATENATE("R4C",'CONTROL INTERNO'!$O$32),"")</f>
        <v/>
      </c>
      <c r="AM39" s="57" t="str">
        <f>IF(AND('CONTROL INTERNO'!$Y$33="Baja",'CONTROL INTERNO'!$AA$33="Catastrófico"),CONCATENATE("R4C",'CONTROL INTERNO'!$O$33),"")</f>
        <v/>
      </c>
      <c r="AN39" s="84"/>
      <c r="AO39" s="364"/>
      <c r="AP39" s="365"/>
      <c r="AQ39" s="365"/>
      <c r="AR39" s="365"/>
      <c r="AS39" s="365"/>
      <c r="AT39" s="366"/>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42"/>
      <c r="C40" s="242"/>
      <c r="D40" s="243"/>
      <c r="E40" s="343"/>
      <c r="F40" s="344"/>
      <c r="G40" s="344"/>
      <c r="H40" s="344"/>
      <c r="I40" s="342"/>
      <c r="J40" s="77" t="str">
        <f>IF(AND('CONTROL INTERNO'!$Y$34="Baja",'CONTROL INTERNO'!$AA$34="Leve"),CONCATENATE("R5C",'CONTROL INTERNO'!$O$34),"")</f>
        <v/>
      </c>
      <c r="K40" s="78" t="str">
        <f>IF(AND('CONTROL INTERNO'!$Y$35="Baja",'CONTROL INTERNO'!$AA$35="Leve"),CONCATENATE("R5C",'CONTROL INTERNO'!$O$35),"")</f>
        <v/>
      </c>
      <c r="L40" s="78" t="str">
        <f>IF(AND('CONTROL INTERNO'!$Y$36="Baja",'CONTROL INTERNO'!$AA$36="Leve"),CONCATENATE("R5C",'CONTROL INTERNO'!$O$36),"")</f>
        <v/>
      </c>
      <c r="M40" s="78" t="str">
        <f>IF(AND('CONTROL INTERNO'!$Y$37="Baja",'CONTROL INTERNO'!$AA$37="Leve"),CONCATENATE("R5C",'CONTROL INTERNO'!$O$37),"")</f>
        <v/>
      </c>
      <c r="N40" s="78" t="str">
        <f>IF(AND('CONTROL INTERNO'!$Y$38="Baja",'CONTROL INTERNO'!$AA$38="Leve"),CONCATENATE("R5C",'CONTROL INTERNO'!$O$38),"")</f>
        <v/>
      </c>
      <c r="O40" s="79" t="str">
        <f>IF(AND('CONTROL INTERNO'!$Y$39="Baja",'CONTROL INTERNO'!$AA$39="Leve"),CONCATENATE("R5C",'CONTROL INTERNO'!$O$39),"")</f>
        <v/>
      </c>
      <c r="P40" s="68" t="str">
        <f>IF(AND('CONTROL INTERNO'!$Y$34="Baja",'CONTROL INTERNO'!$AA$34="Menor"),CONCATENATE("R5C",'CONTROL INTERNO'!$O$34),"")</f>
        <v/>
      </c>
      <c r="Q40" s="69" t="str">
        <f>IF(AND('CONTROL INTERNO'!$Y$35="Baja",'CONTROL INTERNO'!$AA$35="Menor"),CONCATENATE("R5C",'CONTROL INTERNO'!$O$35),"")</f>
        <v/>
      </c>
      <c r="R40" s="69" t="str">
        <f>IF(AND('CONTROL INTERNO'!$Y$36="Baja",'CONTROL INTERNO'!$AA$36="Menor"),CONCATENATE("R5C",'CONTROL INTERNO'!$O$36),"")</f>
        <v/>
      </c>
      <c r="S40" s="69" t="str">
        <f>IF(AND('CONTROL INTERNO'!$Y$37="Baja",'CONTROL INTERNO'!$AA$37="Menor"),CONCATENATE("R5C",'CONTROL INTERNO'!$O$37),"")</f>
        <v/>
      </c>
      <c r="T40" s="69" t="str">
        <f>IF(AND('CONTROL INTERNO'!$Y$38="Baja",'CONTROL INTERNO'!$AA$38="Menor"),CONCATENATE("R5C",'CONTROL INTERNO'!$O$38),"")</f>
        <v/>
      </c>
      <c r="U40" s="70" t="str">
        <f>IF(AND('CONTROL INTERNO'!$Y$39="Baja",'CONTROL INTERNO'!$AA$39="Menor"),CONCATENATE("R5C",'CONTROL INTERNO'!$O$39),"")</f>
        <v/>
      </c>
      <c r="V40" s="68" t="str">
        <f>IF(AND('CONTROL INTERNO'!$Y$34="Baja",'CONTROL INTERNO'!$AA$34="Moderado"),CONCATENATE("R5C",'CONTROL INTERNO'!$O$34),"")</f>
        <v/>
      </c>
      <c r="W40" s="69" t="str">
        <f>IF(AND('CONTROL INTERNO'!$Y$35="Baja",'CONTROL INTERNO'!$AA$35="Moderado"),CONCATENATE("R5C",'CONTROL INTERNO'!$O$35),"")</f>
        <v/>
      </c>
      <c r="X40" s="69" t="str">
        <f>IF(AND('CONTROL INTERNO'!$Y$36="Baja",'CONTROL INTERNO'!$AA$36="Moderado"),CONCATENATE("R5C",'CONTROL INTERNO'!$O$36),"")</f>
        <v/>
      </c>
      <c r="Y40" s="69" t="str">
        <f>IF(AND('CONTROL INTERNO'!$Y$37="Baja",'CONTROL INTERNO'!$AA$37="Moderado"),CONCATENATE("R5C",'CONTROL INTERNO'!$O$37),"")</f>
        <v/>
      </c>
      <c r="Z40" s="69" t="str">
        <f>IF(AND('CONTROL INTERNO'!$Y$38="Baja",'CONTROL INTERNO'!$AA$38="Moderado"),CONCATENATE("R5C",'CONTROL INTERNO'!$O$38),"")</f>
        <v/>
      </c>
      <c r="AA40" s="70" t="str">
        <f>IF(AND('CONTROL INTERNO'!$Y$39="Baja",'CONTROL INTERNO'!$AA$39="Moderado"),CONCATENATE("R5C",'CONTROL INTERNO'!$O$39),"")</f>
        <v/>
      </c>
      <c r="AB40" s="52" t="str">
        <f>IF(AND('CONTROL INTERNO'!$Y$34="Baja",'CONTROL INTERNO'!$AA$34="Mayor"),CONCATENATE("R5C",'CONTROL INTERNO'!$O$34),"")</f>
        <v/>
      </c>
      <c r="AC40" s="53" t="str">
        <f>IF(AND('CONTROL INTERNO'!$Y$35="Baja",'CONTROL INTERNO'!$AA$35="Mayor"),CONCATENATE("R5C",'CONTROL INTERNO'!$O$35),"")</f>
        <v/>
      </c>
      <c r="AD40" s="58" t="str">
        <f>IF(AND('CONTROL INTERNO'!$Y$36="Baja",'CONTROL INTERNO'!$AA$36="Mayor"),CONCATENATE("R5C",'CONTROL INTERNO'!$O$36),"")</f>
        <v/>
      </c>
      <c r="AE40" s="58" t="str">
        <f>IF(AND('CONTROL INTERNO'!$Y$37="Baja",'CONTROL INTERNO'!$AA$37="Mayor"),CONCATENATE("R5C",'CONTROL INTERNO'!$O$37),"")</f>
        <v/>
      </c>
      <c r="AF40" s="58" t="str">
        <f>IF(AND('CONTROL INTERNO'!$Y$38="Baja",'CONTROL INTERNO'!$AA$38="Mayor"),CONCATENATE("R5C",'CONTROL INTERNO'!$O$38),"")</f>
        <v/>
      </c>
      <c r="AG40" s="54" t="str">
        <f>IF(AND('CONTROL INTERNO'!$Y$39="Baja",'CONTROL INTERNO'!$AA$39="Mayor"),CONCATENATE("R5C",'CONTROL INTERNO'!$O$39),"")</f>
        <v/>
      </c>
      <c r="AH40" s="55" t="str">
        <f>IF(AND('CONTROL INTERNO'!$Y$34="Baja",'CONTROL INTERNO'!$AA$34="Catastrófico"),CONCATENATE("R5C",'CONTROL INTERNO'!$O$34),"")</f>
        <v/>
      </c>
      <c r="AI40" s="56" t="str">
        <f>IF(AND('CONTROL INTERNO'!$Y$35="Baja",'CONTROL INTERNO'!$AA$35="Catastrófico"),CONCATENATE("R5C",'CONTROL INTERNO'!$O$35),"")</f>
        <v/>
      </c>
      <c r="AJ40" s="56" t="str">
        <f>IF(AND('CONTROL INTERNO'!$Y$36="Baja",'CONTROL INTERNO'!$AA$36="Catastrófico"),CONCATENATE("R5C",'CONTROL INTERNO'!$O$36),"")</f>
        <v/>
      </c>
      <c r="AK40" s="56" t="str">
        <f>IF(AND('CONTROL INTERNO'!$Y$37="Baja",'CONTROL INTERNO'!$AA$37="Catastrófico"),CONCATENATE("R5C",'CONTROL INTERNO'!$O$37),"")</f>
        <v/>
      </c>
      <c r="AL40" s="56" t="str">
        <f>IF(AND('CONTROL INTERNO'!$Y$38="Baja",'CONTROL INTERNO'!$AA$38="Catastrófico"),CONCATENATE("R5C",'CONTROL INTERNO'!$O$38),"")</f>
        <v/>
      </c>
      <c r="AM40" s="57" t="str">
        <f>IF(AND('CONTROL INTERNO'!$Y$39="Baja",'CONTROL INTERNO'!$AA$39="Catastrófico"),CONCATENATE("R5C",'CONTROL INTERNO'!$O$39),"")</f>
        <v/>
      </c>
      <c r="AN40" s="84"/>
      <c r="AO40" s="364"/>
      <c r="AP40" s="365"/>
      <c r="AQ40" s="365"/>
      <c r="AR40" s="365"/>
      <c r="AS40" s="365"/>
      <c r="AT40" s="366"/>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42"/>
      <c r="C41" s="242"/>
      <c r="D41" s="243"/>
      <c r="E41" s="343"/>
      <c r="F41" s="344"/>
      <c r="G41" s="344"/>
      <c r="H41" s="344"/>
      <c r="I41" s="342"/>
      <c r="J41" s="77" t="str">
        <f>IF(AND('CONTROL INTERNO'!$Y$40="Baja",'CONTROL INTERNO'!$AA$40="Leve"),CONCATENATE("R6C",'CONTROL INTERNO'!$O$40),"")</f>
        <v/>
      </c>
      <c r="K41" s="78" t="str">
        <f>IF(AND('CONTROL INTERNO'!$Y$41="Baja",'CONTROL INTERNO'!$AA$41="Leve"),CONCATENATE("R6C",'CONTROL INTERNO'!$O$41),"")</f>
        <v/>
      </c>
      <c r="L41" s="78" t="str">
        <f>IF(AND('CONTROL INTERNO'!$Y$42="Baja",'CONTROL INTERNO'!$AA$42="Leve"),CONCATENATE("R6C",'CONTROL INTERNO'!$O$42),"")</f>
        <v/>
      </c>
      <c r="M41" s="78" t="str">
        <f>IF(AND('CONTROL INTERNO'!$Y$43="Baja",'CONTROL INTERNO'!$AA$43="Leve"),CONCATENATE("R6C",'CONTROL INTERNO'!$O$43),"")</f>
        <v/>
      </c>
      <c r="N41" s="78" t="str">
        <f>IF(AND('CONTROL INTERNO'!$Y$44="Baja",'CONTROL INTERNO'!$AA$44="Leve"),CONCATENATE("R6C",'CONTROL INTERNO'!$O$44),"")</f>
        <v/>
      </c>
      <c r="O41" s="79" t="str">
        <f>IF(AND('CONTROL INTERNO'!$Y$45="Baja",'CONTROL INTERNO'!$AA$45="Leve"),CONCATENATE("R6C",'CONTROL INTERNO'!$O$45),"")</f>
        <v/>
      </c>
      <c r="P41" s="68" t="str">
        <f>IF(AND('CONTROL INTERNO'!$Y$40="Baja",'CONTROL INTERNO'!$AA$40="Menor"),CONCATENATE("R6C",'CONTROL INTERNO'!$O$40),"")</f>
        <v/>
      </c>
      <c r="Q41" s="69" t="str">
        <f>IF(AND('CONTROL INTERNO'!$Y$41="Baja",'CONTROL INTERNO'!$AA$41="Menor"),CONCATENATE("R6C",'CONTROL INTERNO'!$O$41),"")</f>
        <v/>
      </c>
      <c r="R41" s="69" t="str">
        <f>IF(AND('CONTROL INTERNO'!$Y$42="Baja",'CONTROL INTERNO'!$AA$42="Menor"),CONCATENATE("R6C",'CONTROL INTERNO'!$O$42),"")</f>
        <v/>
      </c>
      <c r="S41" s="69" t="str">
        <f>IF(AND('CONTROL INTERNO'!$Y$43="Baja",'CONTROL INTERNO'!$AA$43="Menor"),CONCATENATE("R6C",'CONTROL INTERNO'!$O$43),"")</f>
        <v/>
      </c>
      <c r="T41" s="69" t="str">
        <f>IF(AND('CONTROL INTERNO'!$Y$44="Baja",'CONTROL INTERNO'!$AA$44="Menor"),CONCATENATE("R6C",'CONTROL INTERNO'!$O$44),"")</f>
        <v/>
      </c>
      <c r="U41" s="70" t="str">
        <f>IF(AND('CONTROL INTERNO'!$Y$45="Baja",'CONTROL INTERNO'!$AA$45="Menor"),CONCATENATE("R6C",'CONTROL INTERNO'!$O$45),"")</f>
        <v/>
      </c>
      <c r="V41" s="68" t="str">
        <f>IF(AND('CONTROL INTERNO'!$Y$40="Baja",'CONTROL INTERNO'!$AA$40="Moderado"),CONCATENATE("R6C",'CONTROL INTERNO'!$O$40),"")</f>
        <v/>
      </c>
      <c r="W41" s="69" t="str">
        <f>IF(AND('CONTROL INTERNO'!$Y$41="Baja",'CONTROL INTERNO'!$AA$41="Moderado"),CONCATENATE("R6C",'CONTROL INTERNO'!$O$41),"")</f>
        <v/>
      </c>
      <c r="X41" s="69" t="str">
        <f>IF(AND('CONTROL INTERNO'!$Y$42="Baja",'CONTROL INTERNO'!$AA$42="Moderado"),CONCATENATE("R6C",'CONTROL INTERNO'!$O$42),"")</f>
        <v/>
      </c>
      <c r="Y41" s="69" t="str">
        <f>IF(AND('CONTROL INTERNO'!$Y$43="Baja",'CONTROL INTERNO'!$AA$43="Moderado"),CONCATENATE("R6C",'CONTROL INTERNO'!$O$43),"")</f>
        <v/>
      </c>
      <c r="Z41" s="69" t="str">
        <f>IF(AND('CONTROL INTERNO'!$Y$44="Baja",'CONTROL INTERNO'!$AA$44="Moderado"),CONCATENATE("R6C",'CONTROL INTERNO'!$O$44),"")</f>
        <v/>
      </c>
      <c r="AA41" s="70" t="str">
        <f>IF(AND('CONTROL INTERNO'!$Y$45="Baja",'CONTROL INTERNO'!$AA$45="Moderado"),CONCATENATE("R6C",'CONTROL INTERNO'!$O$45),"")</f>
        <v/>
      </c>
      <c r="AB41" s="52" t="str">
        <f>IF(AND('CONTROL INTERNO'!$Y$40="Baja",'CONTROL INTERNO'!$AA$40="Mayor"),CONCATENATE("R6C",'CONTROL INTERNO'!$O$40),"")</f>
        <v/>
      </c>
      <c r="AC41" s="53" t="str">
        <f>IF(AND('CONTROL INTERNO'!$Y$41="Baja",'CONTROL INTERNO'!$AA$41="Mayor"),CONCATENATE("R6C",'CONTROL INTERNO'!$O$41),"")</f>
        <v/>
      </c>
      <c r="AD41" s="58" t="str">
        <f>IF(AND('CONTROL INTERNO'!$Y$42="Baja",'CONTROL INTERNO'!$AA$42="Mayor"),CONCATENATE("R6C",'CONTROL INTERNO'!$O$42),"")</f>
        <v/>
      </c>
      <c r="AE41" s="58" t="str">
        <f>IF(AND('CONTROL INTERNO'!$Y$43="Baja",'CONTROL INTERNO'!$AA$43="Mayor"),CONCATENATE("R6C",'CONTROL INTERNO'!$O$43),"")</f>
        <v/>
      </c>
      <c r="AF41" s="58" t="str">
        <f>IF(AND('CONTROL INTERNO'!$Y$44="Baja",'CONTROL INTERNO'!$AA$44="Mayor"),CONCATENATE("R6C",'CONTROL INTERNO'!$O$44),"")</f>
        <v/>
      </c>
      <c r="AG41" s="54" t="str">
        <f>IF(AND('CONTROL INTERNO'!$Y$45="Baja",'CONTROL INTERNO'!$AA$45="Mayor"),CONCATENATE("R6C",'CONTROL INTERNO'!$O$45),"")</f>
        <v/>
      </c>
      <c r="AH41" s="55" t="str">
        <f>IF(AND('CONTROL INTERNO'!$Y$40="Baja",'CONTROL INTERNO'!$AA$40="Catastrófico"),CONCATENATE("R6C",'CONTROL INTERNO'!$O$40),"")</f>
        <v/>
      </c>
      <c r="AI41" s="56" t="str">
        <f>IF(AND('CONTROL INTERNO'!$Y$41="Baja",'CONTROL INTERNO'!$AA$41="Catastrófico"),CONCATENATE("R6C",'CONTROL INTERNO'!$O$41),"")</f>
        <v/>
      </c>
      <c r="AJ41" s="56" t="str">
        <f>IF(AND('CONTROL INTERNO'!$Y$42="Baja",'CONTROL INTERNO'!$AA$42="Catastrófico"),CONCATENATE("R6C",'CONTROL INTERNO'!$O$42),"")</f>
        <v/>
      </c>
      <c r="AK41" s="56" t="str">
        <f>IF(AND('CONTROL INTERNO'!$Y$43="Baja",'CONTROL INTERNO'!$AA$43="Catastrófico"),CONCATENATE("R6C",'CONTROL INTERNO'!$O$43),"")</f>
        <v/>
      </c>
      <c r="AL41" s="56" t="str">
        <f>IF(AND('CONTROL INTERNO'!$Y$44="Baja",'CONTROL INTERNO'!$AA$44="Catastrófico"),CONCATENATE("R6C",'CONTROL INTERNO'!$O$44),"")</f>
        <v/>
      </c>
      <c r="AM41" s="57" t="str">
        <f>IF(AND('CONTROL INTERNO'!$Y$45="Baja",'CONTROL INTERNO'!$AA$45="Catastrófico"),CONCATENATE("R6C",'CONTROL INTERNO'!$O$45),"")</f>
        <v/>
      </c>
      <c r="AN41" s="84"/>
      <c r="AO41" s="364"/>
      <c r="AP41" s="365"/>
      <c r="AQ41" s="365"/>
      <c r="AR41" s="365"/>
      <c r="AS41" s="365"/>
      <c r="AT41" s="366"/>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42"/>
      <c r="C42" s="242"/>
      <c r="D42" s="243"/>
      <c r="E42" s="343"/>
      <c r="F42" s="344"/>
      <c r="G42" s="344"/>
      <c r="H42" s="344"/>
      <c r="I42" s="342"/>
      <c r="J42" s="77" t="str">
        <f>IF(AND('CONTROL INTERNO'!$Y$46="Baja",'CONTROL INTERNO'!$AA$46="Leve"),CONCATENATE("R7C",'CONTROL INTERNO'!$O$46),"")</f>
        <v/>
      </c>
      <c r="K42" s="78" t="str">
        <f>IF(AND('CONTROL INTERNO'!$Y$47="Baja",'CONTROL INTERNO'!$AA$47="Leve"),CONCATENATE("R7C",'CONTROL INTERNO'!$O$47),"")</f>
        <v/>
      </c>
      <c r="L42" s="78" t="str">
        <f>IF(AND('CONTROL INTERNO'!$Y$48="Baja",'CONTROL INTERNO'!$AA$48="Leve"),CONCATENATE("R7C",'CONTROL INTERNO'!$O$48),"")</f>
        <v/>
      </c>
      <c r="M42" s="78" t="str">
        <f>IF(AND('CONTROL INTERNO'!$Y$49="Baja",'CONTROL INTERNO'!$AA$49="Leve"),CONCATENATE("R7C",'CONTROL INTERNO'!$O$49),"")</f>
        <v/>
      </c>
      <c r="N42" s="78" t="str">
        <f>IF(AND('CONTROL INTERNO'!$Y$50="Baja",'CONTROL INTERNO'!$AA$50="Leve"),CONCATENATE("R7C",'CONTROL INTERNO'!$O$50),"")</f>
        <v/>
      </c>
      <c r="O42" s="79" t="str">
        <f>IF(AND('CONTROL INTERNO'!$Y$51="Baja",'CONTROL INTERNO'!$AA$51="Leve"),CONCATENATE("R7C",'CONTROL INTERNO'!$O$51),"")</f>
        <v/>
      </c>
      <c r="P42" s="68" t="str">
        <f>IF(AND('CONTROL INTERNO'!$Y$46="Baja",'CONTROL INTERNO'!$AA$46="Menor"),CONCATENATE("R7C",'CONTROL INTERNO'!$O$46),"")</f>
        <v/>
      </c>
      <c r="Q42" s="69" t="str">
        <f>IF(AND('CONTROL INTERNO'!$Y$47="Baja",'CONTROL INTERNO'!$AA$47="Menor"),CONCATENATE("R7C",'CONTROL INTERNO'!$O$47),"")</f>
        <v/>
      </c>
      <c r="R42" s="69" t="str">
        <f>IF(AND('CONTROL INTERNO'!$Y$48="Baja",'CONTROL INTERNO'!$AA$48="Menor"),CONCATENATE("R7C",'CONTROL INTERNO'!$O$48),"")</f>
        <v/>
      </c>
      <c r="S42" s="69" t="str">
        <f>IF(AND('CONTROL INTERNO'!$Y$49="Baja",'CONTROL INTERNO'!$AA$49="Menor"),CONCATENATE("R7C",'CONTROL INTERNO'!$O$49),"")</f>
        <v/>
      </c>
      <c r="T42" s="69" t="str">
        <f>IF(AND('CONTROL INTERNO'!$Y$50="Baja",'CONTROL INTERNO'!$AA$50="Menor"),CONCATENATE("R7C",'CONTROL INTERNO'!$O$50),"")</f>
        <v/>
      </c>
      <c r="U42" s="70" t="str">
        <f>IF(AND('CONTROL INTERNO'!$Y$51="Baja",'CONTROL INTERNO'!$AA$51="Menor"),CONCATENATE("R7C",'CONTROL INTERNO'!$O$51),"")</f>
        <v/>
      </c>
      <c r="V42" s="68" t="str">
        <f>IF(AND('CONTROL INTERNO'!$Y$46="Baja",'CONTROL INTERNO'!$AA$46="Moderado"),CONCATENATE("R7C",'CONTROL INTERNO'!$O$46),"")</f>
        <v/>
      </c>
      <c r="W42" s="69" t="str">
        <f>IF(AND('CONTROL INTERNO'!$Y$47="Baja",'CONTROL INTERNO'!$AA$47="Moderado"),CONCATENATE("R7C",'CONTROL INTERNO'!$O$47),"")</f>
        <v/>
      </c>
      <c r="X42" s="69" t="str">
        <f>IF(AND('CONTROL INTERNO'!$Y$48="Baja",'CONTROL INTERNO'!$AA$48="Moderado"),CONCATENATE("R7C",'CONTROL INTERNO'!$O$48),"")</f>
        <v/>
      </c>
      <c r="Y42" s="69" t="str">
        <f>IF(AND('CONTROL INTERNO'!$Y$49="Baja",'CONTROL INTERNO'!$AA$49="Moderado"),CONCATENATE("R7C",'CONTROL INTERNO'!$O$49),"")</f>
        <v/>
      </c>
      <c r="Z42" s="69" t="str">
        <f>IF(AND('CONTROL INTERNO'!$Y$50="Baja",'CONTROL INTERNO'!$AA$50="Moderado"),CONCATENATE("R7C",'CONTROL INTERNO'!$O$50),"")</f>
        <v/>
      </c>
      <c r="AA42" s="70" t="str">
        <f>IF(AND('CONTROL INTERNO'!$Y$51="Baja",'CONTROL INTERNO'!$AA$51="Moderado"),CONCATENATE("R7C",'CONTROL INTERNO'!$O$51),"")</f>
        <v/>
      </c>
      <c r="AB42" s="52" t="str">
        <f>IF(AND('CONTROL INTERNO'!$Y$46="Baja",'CONTROL INTERNO'!$AA$46="Mayor"),CONCATENATE("R7C",'CONTROL INTERNO'!$O$46),"")</f>
        <v/>
      </c>
      <c r="AC42" s="53" t="str">
        <f>IF(AND('CONTROL INTERNO'!$Y$47="Baja",'CONTROL INTERNO'!$AA$47="Mayor"),CONCATENATE("R7C",'CONTROL INTERNO'!$O$47),"")</f>
        <v/>
      </c>
      <c r="AD42" s="58" t="str">
        <f>IF(AND('CONTROL INTERNO'!$Y$48="Baja",'CONTROL INTERNO'!$AA$48="Mayor"),CONCATENATE("R7C",'CONTROL INTERNO'!$O$48),"")</f>
        <v/>
      </c>
      <c r="AE42" s="58" t="str">
        <f>IF(AND('CONTROL INTERNO'!$Y$49="Baja",'CONTROL INTERNO'!$AA$49="Mayor"),CONCATENATE("R7C",'CONTROL INTERNO'!$O$49),"")</f>
        <v/>
      </c>
      <c r="AF42" s="58" t="str">
        <f>IF(AND('CONTROL INTERNO'!$Y$50="Baja",'CONTROL INTERNO'!$AA$50="Mayor"),CONCATENATE("R7C",'CONTROL INTERNO'!$O$50),"")</f>
        <v/>
      </c>
      <c r="AG42" s="54" t="str">
        <f>IF(AND('CONTROL INTERNO'!$Y$51="Baja",'CONTROL INTERNO'!$AA$51="Mayor"),CONCATENATE("R7C",'CONTROL INTERNO'!$O$51),"")</f>
        <v/>
      </c>
      <c r="AH42" s="55" t="str">
        <f>IF(AND('CONTROL INTERNO'!$Y$46="Baja",'CONTROL INTERNO'!$AA$46="Catastrófico"),CONCATENATE("R7C",'CONTROL INTERNO'!$O$46),"")</f>
        <v/>
      </c>
      <c r="AI42" s="56" t="str">
        <f>IF(AND('CONTROL INTERNO'!$Y$47="Baja",'CONTROL INTERNO'!$AA$47="Catastrófico"),CONCATENATE("R7C",'CONTROL INTERNO'!$O$47),"")</f>
        <v/>
      </c>
      <c r="AJ42" s="56" t="str">
        <f>IF(AND('CONTROL INTERNO'!$Y$48="Baja",'CONTROL INTERNO'!$AA$48="Catastrófico"),CONCATENATE("R7C",'CONTROL INTERNO'!$O$48),"")</f>
        <v/>
      </c>
      <c r="AK42" s="56" t="str">
        <f>IF(AND('CONTROL INTERNO'!$Y$49="Baja",'CONTROL INTERNO'!$AA$49="Catastrófico"),CONCATENATE("R7C",'CONTROL INTERNO'!$O$49),"")</f>
        <v/>
      </c>
      <c r="AL42" s="56" t="str">
        <f>IF(AND('CONTROL INTERNO'!$Y$50="Baja",'CONTROL INTERNO'!$AA$50="Catastrófico"),CONCATENATE("R7C",'CONTROL INTERNO'!$O$50),"")</f>
        <v/>
      </c>
      <c r="AM42" s="57" t="str">
        <f>IF(AND('CONTROL INTERNO'!$Y$51="Baja",'CONTROL INTERNO'!$AA$51="Catastrófico"),CONCATENATE("R7C",'CONTROL INTERNO'!$O$51),"")</f>
        <v/>
      </c>
      <c r="AN42" s="84"/>
      <c r="AO42" s="364"/>
      <c r="AP42" s="365"/>
      <c r="AQ42" s="365"/>
      <c r="AR42" s="365"/>
      <c r="AS42" s="365"/>
      <c r="AT42" s="366"/>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42"/>
      <c r="C43" s="242"/>
      <c r="D43" s="243"/>
      <c r="E43" s="343"/>
      <c r="F43" s="344"/>
      <c r="G43" s="344"/>
      <c r="H43" s="344"/>
      <c r="I43" s="342"/>
      <c r="J43" s="77" t="str">
        <f>IF(AND('CONTROL INTERNO'!$Y$52="Baja",'CONTROL INTERNO'!$AA$52="Leve"),CONCATENATE("R8C",'CONTROL INTERNO'!$O$52),"")</f>
        <v/>
      </c>
      <c r="K43" s="78" t="str">
        <f>IF(AND('CONTROL INTERNO'!$Y$53="Baja",'CONTROL INTERNO'!$AA$53="Leve"),CONCATENATE("R8C",'CONTROL INTERNO'!$O$53),"")</f>
        <v/>
      </c>
      <c r="L43" s="78" t="str">
        <f>IF(AND('CONTROL INTERNO'!$Y$54="Baja",'CONTROL INTERNO'!$AA$54="Leve"),CONCATENATE("R8C",'CONTROL INTERNO'!$O$54),"")</f>
        <v/>
      </c>
      <c r="M43" s="78" t="str">
        <f>IF(AND('CONTROL INTERNO'!$Y$55="Baja",'CONTROL INTERNO'!$AA$55="Leve"),CONCATENATE("R8C",'CONTROL INTERNO'!$O$55),"")</f>
        <v/>
      </c>
      <c r="N43" s="78" t="str">
        <f>IF(AND('CONTROL INTERNO'!$Y$56="Baja",'CONTROL INTERNO'!$AA$56="Leve"),CONCATENATE("R8C",'CONTROL INTERNO'!$O$56),"")</f>
        <v/>
      </c>
      <c r="O43" s="79" t="str">
        <f>IF(AND('CONTROL INTERNO'!$Y$57="Baja",'CONTROL INTERNO'!$AA$57="Leve"),CONCATENATE("R8C",'CONTROL INTERNO'!$O$57),"")</f>
        <v/>
      </c>
      <c r="P43" s="68" t="str">
        <f>IF(AND('CONTROL INTERNO'!$Y$52="Baja",'CONTROL INTERNO'!$AA$52="Menor"),CONCATENATE("R8C",'CONTROL INTERNO'!$O$52),"")</f>
        <v/>
      </c>
      <c r="Q43" s="69" t="str">
        <f>IF(AND('CONTROL INTERNO'!$Y$53="Baja",'CONTROL INTERNO'!$AA$53="Menor"),CONCATENATE("R8C",'CONTROL INTERNO'!$O$53),"")</f>
        <v/>
      </c>
      <c r="R43" s="69" t="str">
        <f>IF(AND('CONTROL INTERNO'!$Y$54="Baja",'CONTROL INTERNO'!$AA$54="Menor"),CONCATENATE("R8C",'CONTROL INTERNO'!$O$54),"")</f>
        <v/>
      </c>
      <c r="S43" s="69" t="str">
        <f>IF(AND('CONTROL INTERNO'!$Y$55="Baja",'CONTROL INTERNO'!$AA$55="Menor"),CONCATENATE("R8C",'CONTROL INTERNO'!$O$55),"")</f>
        <v/>
      </c>
      <c r="T43" s="69" t="str">
        <f>IF(AND('CONTROL INTERNO'!$Y$56="Baja",'CONTROL INTERNO'!$AA$56="Menor"),CONCATENATE("R8C",'CONTROL INTERNO'!$O$56),"")</f>
        <v/>
      </c>
      <c r="U43" s="70" t="str">
        <f>IF(AND('CONTROL INTERNO'!$Y$57="Baja",'CONTROL INTERNO'!$AA$57="Menor"),CONCATENATE("R8C",'CONTROL INTERNO'!$O$57),"")</f>
        <v/>
      </c>
      <c r="V43" s="68" t="str">
        <f>IF(AND('CONTROL INTERNO'!$Y$52="Baja",'CONTROL INTERNO'!$AA$52="Moderado"),CONCATENATE("R8C",'CONTROL INTERNO'!$O$52),"")</f>
        <v/>
      </c>
      <c r="W43" s="69" t="str">
        <f>IF(AND('CONTROL INTERNO'!$Y$53="Baja",'CONTROL INTERNO'!$AA$53="Moderado"),CONCATENATE("R8C",'CONTROL INTERNO'!$O$53),"")</f>
        <v/>
      </c>
      <c r="X43" s="69" t="str">
        <f>IF(AND('CONTROL INTERNO'!$Y$54="Baja",'CONTROL INTERNO'!$AA$54="Moderado"),CONCATENATE("R8C",'CONTROL INTERNO'!$O$54),"")</f>
        <v/>
      </c>
      <c r="Y43" s="69" t="str">
        <f>IF(AND('CONTROL INTERNO'!$Y$55="Baja",'CONTROL INTERNO'!$AA$55="Moderado"),CONCATENATE("R8C",'CONTROL INTERNO'!$O$55),"")</f>
        <v/>
      </c>
      <c r="Z43" s="69" t="str">
        <f>IF(AND('CONTROL INTERNO'!$Y$56="Baja",'CONTROL INTERNO'!$AA$56="Moderado"),CONCATENATE("R8C",'CONTROL INTERNO'!$O$56),"")</f>
        <v/>
      </c>
      <c r="AA43" s="70" t="str">
        <f>IF(AND('CONTROL INTERNO'!$Y$57="Baja",'CONTROL INTERNO'!$AA$57="Moderado"),CONCATENATE("R8C",'CONTROL INTERNO'!$O$57),"")</f>
        <v/>
      </c>
      <c r="AB43" s="52" t="str">
        <f>IF(AND('CONTROL INTERNO'!$Y$52="Baja",'CONTROL INTERNO'!$AA$52="Mayor"),CONCATENATE("R8C",'CONTROL INTERNO'!$O$52),"")</f>
        <v/>
      </c>
      <c r="AC43" s="53" t="str">
        <f>IF(AND('CONTROL INTERNO'!$Y$53="Baja",'CONTROL INTERNO'!$AA$53="Mayor"),CONCATENATE("R8C",'CONTROL INTERNO'!$O$53),"")</f>
        <v/>
      </c>
      <c r="AD43" s="58" t="str">
        <f>IF(AND('CONTROL INTERNO'!$Y$54="Baja",'CONTROL INTERNO'!$AA$54="Mayor"),CONCATENATE("R8C",'CONTROL INTERNO'!$O$54),"")</f>
        <v/>
      </c>
      <c r="AE43" s="58" t="str">
        <f>IF(AND('CONTROL INTERNO'!$Y$55="Baja",'CONTROL INTERNO'!$AA$55="Mayor"),CONCATENATE("R8C",'CONTROL INTERNO'!$O$55),"")</f>
        <v/>
      </c>
      <c r="AF43" s="58" t="str">
        <f>IF(AND('CONTROL INTERNO'!$Y$56="Baja",'CONTROL INTERNO'!$AA$56="Mayor"),CONCATENATE("R8C",'CONTROL INTERNO'!$O$56),"")</f>
        <v/>
      </c>
      <c r="AG43" s="54" t="str">
        <f>IF(AND('CONTROL INTERNO'!$Y$57="Baja",'CONTROL INTERNO'!$AA$57="Mayor"),CONCATENATE("R8C",'CONTROL INTERNO'!$O$57),"")</f>
        <v/>
      </c>
      <c r="AH43" s="55" t="str">
        <f>IF(AND('CONTROL INTERNO'!$Y$52="Baja",'CONTROL INTERNO'!$AA$52="Catastrófico"),CONCATENATE("R8C",'CONTROL INTERNO'!$O$52),"")</f>
        <v/>
      </c>
      <c r="AI43" s="56" t="str">
        <f>IF(AND('CONTROL INTERNO'!$Y$53="Baja",'CONTROL INTERNO'!$AA$53="Catastrófico"),CONCATENATE("R8C",'CONTROL INTERNO'!$O$53),"")</f>
        <v/>
      </c>
      <c r="AJ43" s="56" t="str">
        <f>IF(AND('CONTROL INTERNO'!$Y$54="Baja",'CONTROL INTERNO'!$AA$54="Catastrófico"),CONCATENATE("R8C",'CONTROL INTERNO'!$O$54),"")</f>
        <v/>
      </c>
      <c r="AK43" s="56" t="str">
        <f>IF(AND('CONTROL INTERNO'!$Y$55="Baja",'CONTROL INTERNO'!$AA$55="Catastrófico"),CONCATENATE("R8C",'CONTROL INTERNO'!$O$55),"")</f>
        <v/>
      </c>
      <c r="AL43" s="56" t="str">
        <f>IF(AND('CONTROL INTERNO'!$Y$56="Baja",'CONTROL INTERNO'!$AA$56="Catastrófico"),CONCATENATE("R8C",'CONTROL INTERNO'!$O$56),"")</f>
        <v/>
      </c>
      <c r="AM43" s="57" t="str">
        <f>IF(AND('CONTROL INTERNO'!$Y$57="Baja",'CONTROL INTERNO'!$AA$57="Catastrófico"),CONCATENATE("R8C",'CONTROL INTERNO'!$O$57),"")</f>
        <v/>
      </c>
      <c r="AN43" s="84"/>
      <c r="AO43" s="364"/>
      <c r="AP43" s="365"/>
      <c r="AQ43" s="365"/>
      <c r="AR43" s="365"/>
      <c r="AS43" s="365"/>
      <c r="AT43" s="366"/>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42"/>
      <c r="C44" s="242"/>
      <c r="D44" s="243"/>
      <c r="E44" s="343"/>
      <c r="F44" s="344"/>
      <c r="G44" s="344"/>
      <c r="H44" s="344"/>
      <c r="I44" s="342"/>
      <c r="J44" s="77" t="str">
        <f>IF(AND('CONTROL INTERNO'!$Y$58="Baja",'CONTROL INTERNO'!$AA$58="Leve"),CONCATENATE("R9C",'CONTROL INTERNO'!$O$58),"")</f>
        <v/>
      </c>
      <c r="K44" s="78" t="str">
        <f>IF(AND('CONTROL INTERNO'!$Y$59="Baja",'CONTROL INTERNO'!$AA$59="Leve"),CONCATENATE("R9C",'CONTROL INTERNO'!$O$59),"")</f>
        <v/>
      </c>
      <c r="L44" s="78" t="str">
        <f>IF(AND('CONTROL INTERNO'!$Y$60="Baja",'CONTROL INTERNO'!$AA$60="Leve"),CONCATENATE("R9C",'CONTROL INTERNO'!$O$60),"")</f>
        <v/>
      </c>
      <c r="M44" s="78" t="str">
        <f>IF(AND('CONTROL INTERNO'!$Y$61="Baja",'CONTROL INTERNO'!$AA$61="Leve"),CONCATENATE("R9C",'CONTROL INTERNO'!$O$61),"")</f>
        <v/>
      </c>
      <c r="N44" s="78" t="str">
        <f>IF(AND('CONTROL INTERNO'!$Y$62="Baja",'CONTROL INTERNO'!$AA$62="Leve"),CONCATENATE("R9C",'CONTROL INTERNO'!$O$62),"")</f>
        <v/>
      </c>
      <c r="O44" s="79" t="str">
        <f>IF(AND('CONTROL INTERNO'!$Y$63="Baja",'CONTROL INTERNO'!$AA$63="Leve"),CONCATENATE("R9C",'CONTROL INTERNO'!$O$63),"")</f>
        <v/>
      </c>
      <c r="P44" s="68" t="str">
        <f>IF(AND('CONTROL INTERNO'!$Y$58="Baja",'CONTROL INTERNO'!$AA$58="Menor"),CONCATENATE("R9C",'CONTROL INTERNO'!$O$58),"")</f>
        <v/>
      </c>
      <c r="Q44" s="69" t="str">
        <f>IF(AND('CONTROL INTERNO'!$Y$59="Baja",'CONTROL INTERNO'!$AA$59="Menor"),CONCATENATE("R9C",'CONTROL INTERNO'!$O$59),"")</f>
        <v/>
      </c>
      <c r="R44" s="69" t="str">
        <f>IF(AND('CONTROL INTERNO'!$Y$60="Baja",'CONTROL INTERNO'!$AA$60="Menor"),CONCATENATE("R9C",'CONTROL INTERNO'!$O$60),"")</f>
        <v/>
      </c>
      <c r="S44" s="69" t="str">
        <f>IF(AND('CONTROL INTERNO'!$Y$61="Baja",'CONTROL INTERNO'!$AA$61="Menor"),CONCATENATE("R9C",'CONTROL INTERNO'!$O$61),"")</f>
        <v/>
      </c>
      <c r="T44" s="69" t="str">
        <f>IF(AND('CONTROL INTERNO'!$Y$62="Baja",'CONTROL INTERNO'!$AA$62="Menor"),CONCATENATE("R9C",'CONTROL INTERNO'!$O$62),"")</f>
        <v/>
      </c>
      <c r="U44" s="70" t="str">
        <f>IF(AND('CONTROL INTERNO'!$Y$63="Baja",'CONTROL INTERNO'!$AA$63="Menor"),CONCATENATE("R9C",'CONTROL INTERNO'!$O$63),"")</f>
        <v/>
      </c>
      <c r="V44" s="68" t="str">
        <f>IF(AND('CONTROL INTERNO'!$Y$58="Baja",'CONTROL INTERNO'!$AA$58="Moderado"),CONCATENATE("R9C",'CONTROL INTERNO'!$O$58),"")</f>
        <v/>
      </c>
      <c r="W44" s="69" t="str">
        <f>IF(AND('CONTROL INTERNO'!$Y$59="Baja",'CONTROL INTERNO'!$AA$59="Moderado"),CONCATENATE("R9C",'CONTROL INTERNO'!$O$59),"")</f>
        <v/>
      </c>
      <c r="X44" s="69" t="str">
        <f>IF(AND('CONTROL INTERNO'!$Y$60="Baja",'CONTROL INTERNO'!$AA$60="Moderado"),CONCATENATE("R9C",'CONTROL INTERNO'!$O$60),"")</f>
        <v/>
      </c>
      <c r="Y44" s="69" t="str">
        <f>IF(AND('CONTROL INTERNO'!$Y$61="Baja",'CONTROL INTERNO'!$AA$61="Moderado"),CONCATENATE("R9C",'CONTROL INTERNO'!$O$61),"")</f>
        <v/>
      </c>
      <c r="Z44" s="69" t="str">
        <f>IF(AND('CONTROL INTERNO'!$Y$62="Baja",'CONTROL INTERNO'!$AA$62="Moderado"),CONCATENATE("R9C",'CONTROL INTERNO'!$O$62),"")</f>
        <v/>
      </c>
      <c r="AA44" s="70" t="str">
        <f>IF(AND('CONTROL INTERNO'!$Y$63="Baja",'CONTROL INTERNO'!$AA$63="Moderado"),CONCATENATE("R9C",'CONTROL INTERNO'!$O$63),"")</f>
        <v/>
      </c>
      <c r="AB44" s="52" t="str">
        <f>IF(AND('CONTROL INTERNO'!$Y$58="Baja",'CONTROL INTERNO'!$AA$58="Mayor"),CONCATENATE("R9C",'CONTROL INTERNO'!$O$58),"")</f>
        <v/>
      </c>
      <c r="AC44" s="53" t="str">
        <f>IF(AND('CONTROL INTERNO'!$Y$59="Baja",'CONTROL INTERNO'!$AA$59="Mayor"),CONCATENATE("R9C",'CONTROL INTERNO'!$O$59),"")</f>
        <v/>
      </c>
      <c r="AD44" s="58" t="str">
        <f>IF(AND('CONTROL INTERNO'!$Y$60="Baja",'CONTROL INTERNO'!$AA$60="Mayor"),CONCATENATE("R9C",'CONTROL INTERNO'!$O$60),"")</f>
        <v/>
      </c>
      <c r="AE44" s="58" t="str">
        <f>IF(AND('CONTROL INTERNO'!$Y$61="Baja",'CONTROL INTERNO'!$AA$61="Mayor"),CONCATENATE("R9C",'CONTROL INTERNO'!$O$61),"")</f>
        <v/>
      </c>
      <c r="AF44" s="58" t="str">
        <f>IF(AND('CONTROL INTERNO'!$Y$62="Baja",'CONTROL INTERNO'!$AA$62="Mayor"),CONCATENATE("R9C",'CONTROL INTERNO'!$O$62),"")</f>
        <v/>
      </c>
      <c r="AG44" s="54" t="str">
        <f>IF(AND('CONTROL INTERNO'!$Y$63="Baja",'CONTROL INTERNO'!$AA$63="Mayor"),CONCATENATE("R9C",'CONTROL INTERNO'!$O$63),"")</f>
        <v/>
      </c>
      <c r="AH44" s="55" t="str">
        <f>IF(AND('CONTROL INTERNO'!$Y$58="Baja",'CONTROL INTERNO'!$AA$58="Catastrófico"),CONCATENATE("R9C",'CONTROL INTERNO'!$O$58),"")</f>
        <v/>
      </c>
      <c r="AI44" s="56" t="str">
        <f>IF(AND('CONTROL INTERNO'!$Y$59="Baja",'CONTROL INTERNO'!$AA$59="Catastrófico"),CONCATENATE("R9C",'CONTROL INTERNO'!$O$59),"")</f>
        <v/>
      </c>
      <c r="AJ44" s="56" t="str">
        <f>IF(AND('CONTROL INTERNO'!$Y$60="Baja",'CONTROL INTERNO'!$AA$60="Catastrófico"),CONCATENATE("R9C",'CONTROL INTERNO'!$O$60),"")</f>
        <v/>
      </c>
      <c r="AK44" s="56" t="str">
        <f>IF(AND('CONTROL INTERNO'!$Y$61="Baja",'CONTROL INTERNO'!$AA$61="Catastrófico"),CONCATENATE("R9C",'CONTROL INTERNO'!$O$61),"")</f>
        <v/>
      </c>
      <c r="AL44" s="56" t="str">
        <f>IF(AND('CONTROL INTERNO'!$Y$62="Baja",'CONTROL INTERNO'!$AA$62="Catastrófico"),CONCATENATE("R9C",'CONTROL INTERNO'!$O$62),"")</f>
        <v/>
      </c>
      <c r="AM44" s="57" t="str">
        <f>IF(AND('CONTROL INTERNO'!$Y$63="Baja",'CONTROL INTERNO'!$AA$63="Catastrófico"),CONCATENATE("R9C",'CONTROL INTERNO'!$O$63),"")</f>
        <v/>
      </c>
      <c r="AN44" s="84"/>
      <c r="AO44" s="364"/>
      <c r="AP44" s="365"/>
      <c r="AQ44" s="365"/>
      <c r="AR44" s="365"/>
      <c r="AS44" s="365"/>
      <c r="AT44" s="366"/>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42"/>
      <c r="C45" s="242"/>
      <c r="D45" s="243"/>
      <c r="E45" s="345"/>
      <c r="F45" s="346"/>
      <c r="G45" s="346"/>
      <c r="H45" s="346"/>
      <c r="I45" s="346"/>
      <c r="J45" s="80" t="str">
        <f>IF(AND('CONTROL INTERNO'!$Y$64="Baja",'CONTROL INTERNO'!$AA$64="Leve"),CONCATENATE("R10C",'CONTROL INTERNO'!$O$64),"")</f>
        <v/>
      </c>
      <c r="K45" s="81" t="str">
        <f>IF(AND('CONTROL INTERNO'!$Y$65="Baja",'CONTROL INTERNO'!$AA$65="Leve"),CONCATENATE("R10C",'CONTROL INTERNO'!$O$65),"")</f>
        <v/>
      </c>
      <c r="L45" s="81" t="str">
        <f>IF(AND('CONTROL INTERNO'!$Y$66="Baja",'CONTROL INTERNO'!$AA$66="Leve"),CONCATENATE("R10C",'CONTROL INTERNO'!$O$66),"")</f>
        <v/>
      </c>
      <c r="M45" s="81" t="str">
        <f>IF(AND('CONTROL INTERNO'!$Y$67="Baja",'CONTROL INTERNO'!$AA$67="Leve"),CONCATENATE("R10C",'CONTROL INTERNO'!$O$67),"")</f>
        <v/>
      </c>
      <c r="N45" s="81" t="str">
        <f>IF(AND('CONTROL INTERNO'!$Y$68="Baja",'CONTROL INTERNO'!$AA$68="Leve"),CONCATENATE("R10C",'CONTROL INTERNO'!$O$68),"")</f>
        <v/>
      </c>
      <c r="O45" s="82" t="str">
        <f>IF(AND('CONTROL INTERNO'!$Y$69="Baja",'CONTROL INTERNO'!$AA$69="Leve"),CONCATENATE("R10C",'CONTROL INTERNO'!$O$69),"")</f>
        <v/>
      </c>
      <c r="P45" s="68" t="str">
        <f>IF(AND('CONTROL INTERNO'!$Y$64="Baja",'CONTROL INTERNO'!$AA$64="Menor"),CONCATENATE("R10C",'CONTROL INTERNO'!$O$64),"")</f>
        <v/>
      </c>
      <c r="Q45" s="69" t="str">
        <f>IF(AND('CONTROL INTERNO'!$Y$65="Baja",'CONTROL INTERNO'!$AA$65="Menor"),CONCATENATE("R10C",'CONTROL INTERNO'!$O$65),"")</f>
        <v/>
      </c>
      <c r="R45" s="69" t="str">
        <f>IF(AND('CONTROL INTERNO'!$Y$66="Baja",'CONTROL INTERNO'!$AA$66="Menor"),CONCATENATE("R10C",'CONTROL INTERNO'!$O$66),"")</f>
        <v/>
      </c>
      <c r="S45" s="69" t="str">
        <f>IF(AND('CONTROL INTERNO'!$Y$67="Baja",'CONTROL INTERNO'!$AA$67="Menor"),CONCATENATE("R10C",'CONTROL INTERNO'!$O$67),"")</f>
        <v/>
      </c>
      <c r="T45" s="69" t="str">
        <f>IF(AND('CONTROL INTERNO'!$Y$68="Baja",'CONTROL INTERNO'!$AA$68="Menor"),CONCATENATE("R10C",'CONTROL INTERNO'!$O$68),"")</f>
        <v/>
      </c>
      <c r="U45" s="70" t="str">
        <f>IF(AND('CONTROL INTERNO'!$Y$69="Baja",'CONTROL INTERNO'!$AA$69="Menor"),CONCATENATE("R10C",'CONTROL INTERNO'!$O$69),"")</f>
        <v/>
      </c>
      <c r="V45" s="71" t="str">
        <f>IF(AND('CONTROL INTERNO'!$Y$64="Baja",'CONTROL INTERNO'!$AA$64="Moderado"),CONCATENATE("R10C",'CONTROL INTERNO'!$O$64),"")</f>
        <v/>
      </c>
      <c r="W45" s="72" t="str">
        <f>IF(AND('CONTROL INTERNO'!$Y$65="Baja",'CONTROL INTERNO'!$AA$65="Moderado"),CONCATENATE("R10C",'CONTROL INTERNO'!$O$65),"")</f>
        <v/>
      </c>
      <c r="X45" s="72" t="str">
        <f>IF(AND('CONTROL INTERNO'!$Y$66="Baja",'CONTROL INTERNO'!$AA$66="Moderado"),CONCATENATE("R10C",'CONTROL INTERNO'!$O$66),"")</f>
        <v/>
      </c>
      <c r="Y45" s="72" t="str">
        <f>IF(AND('CONTROL INTERNO'!$Y$67="Baja",'CONTROL INTERNO'!$AA$67="Moderado"),CONCATENATE("R10C",'CONTROL INTERNO'!$O$67),"")</f>
        <v/>
      </c>
      <c r="Z45" s="72" t="str">
        <f>IF(AND('CONTROL INTERNO'!$Y$68="Baja",'CONTROL INTERNO'!$AA$68="Moderado"),CONCATENATE("R10C",'CONTROL INTERNO'!$O$68),"")</f>
        <v/>
      </c>
      <c r="AA45" s="73" t="str">
        <f>IF(AND('CONTROL INTERNO'!$Y$69="Baja",'CONTROL INTERNO'!$AA$69="Moderado"),CONCATENATE("R10C",'CONTROL INTERNO'!$O$69),"")</f>
        <v/>
      </c>
      <c r="AB45" s="59" t="str">
        <f>IF(AND('CONTROL INTERNO'!$Y$64="Baja",'CONTROL INTERNO'!$AA$64="Mayor"),CONCATENATE("R10C",'CONTROL INTERNO'!$O$64),"")</f>
        <v/>
      </c>
      <c r="AC45" s="60" t="str">
        <f>IF(AND('CONTROL INTERNO'!$Y$65="Baja",'CONTROL INTERNO'!$AA$65="Mayor"),CONCATENATE("R10C",'CONTROL INTERNO'!$O$65),"")</f>
        <v/>
      </c>
      <c r="AD45" s="60" t="str">
        <f>IF(AND('CONTROL INTERNO'!$Y$66="Baja",'CONTROL INTERNO'!$AA$66="Mayor"),CONCATENATE("R10C",'CONTROL INTERNO'!$O$66),"")</f>
        <v/>
      </c>
      <c r="AE45" s="60" t="str">
        <f>IF(AND('CONTROL INTERNO'!$Y$67="Baja",'CONTROL INTERNO'!$AA$67="Mayor"),CONCATENATE("R10C",'CONTROL INTERNO'!$O$67),"")</f>
        <v/>
      </c>
      <c r="AF45" s="60" t="str">
        <f>IF(AND('CONTROL INTERNO'!$Y$68="Baja",'CONTROL INTERNO'!$AA$68="Mayor"),CONCATENATE("R10C",'CONTROL INTERNO'!$O$68),"")</f>
        <v/>
      </c>
      <c r="AG45" s="61" t="str">
        <f>IF(AND('CONTROL INTERNO'!$Y$69="Baja",'CONTROL INTERNO'!$AA$69="Mayor"),CONCATENATE("R10C",'CONTROL INTERNO'!$O$69),"")</f>
        <v/>
      </c>
      <c r="AH45" s="62" t="str">
        <f>IF(AND('CONTROL INTERNO'!$Y$64="Baja",'CONTROL INTERNO'!$AA$64="Catastrófico"),CONCATENATE("R10C",'CONTROL INTERNO'!$O$64),"")</f>
        <v/>
      </c>
      <c r="AI45" s="63" t="str">
        <f>IF(AND('CONTROL INTERNO'!$Y$65="Baja",'CONTROL INTERNO'!$AA$65="Catastrófico"),CONCATENATE("R10C",'CONTROL INTERNO'!$O$65),"")</f>
        <v/>
      </c>
      <c r="AJ45" s="63" t="str">
        <f>IF(AND('CONTROL INTERNO'!$Y$66="Baja",'CONTROL INTERNO'!$AA$66="Catastrófico"),CONCATENATE("R10C",'CONTROL INTERNO'!$O$66),"")</f>
        <v/>
      </c>
      <c r="AK45" s="63" t="str">
        <f>IF(AND('CONTROL INTERNO'!$Y$67="Baja",'CONTROL INTERNO'!$AA$67="Catastrófico"),CONCATENATE("R10C",'CONTROL INTERNO'!$O$67),"")</f>
        <v/>
      </c>
      <c r="AL45" s="63" t="str">
        <f>IF(AND('CONTROL INTERNO'!$Y$68="Baja",'CONTROL INTERNO'!$AA$68="Catastrófico"),CONCATENATE("R10C",'CONTROL INTERNO'!$O$68),"")</f>
        <v/>
      </c>
      <c r="AM45" s="64" t="str">
        <f>IF(AND('CONTROL INTERNO'!$Y$69="Baja",'CONTROL INTERNO'!$AA$69="Catastrófico"),CONCATENATE("R10C",'CONTROL INTERNO'!$O$69),"")</f>
        <v/>
      </c>
      <c r="AN45" s="84"/>
      <c r="AO45" s="367"/>
      <c r="AP45" s="368"/>
      <c r="AQ45" s="368"/>
      <c r="AR45" s="368"/>
      <c r="AS45" s="368"/>
      <c r="AT45" s="369"/>
    </row>
    <row r="46" spans="1:80" ht="46.5" customHeight="1" x14ac:dyDescent="0.35">
      <c r="A46" s="84"/>
      <c r="B46" s="242"/>
      <c r="C46" s="242"/>
      <c r="D46" s="243"/>
      <c r="E46" s="339" t="s">
        <v>113</v>
      </c>
      <c r="F46" s="340"/>
      <c r="G46" s="340"/>
      <c r="H46" s="340"/>
      <c r="I46" s="358"/>
      <c r="J46" s="74" t="str">
        <f ca="1">IF(AND('CONTROL INTERNO'!$Y$10="Muy Baja",'CONTROL INTERNO'!$AA$10="Leve"),CONCATENATE("R1C",'CONTROL INTERNO'!$O$10),"")</f>
        <v/>
      </c>
      <c r="K46" s="75" t="str">
        <f>IF(AND('CONTROL INTERNO'!$Y$11="Muy Baja",'CONTROL INTERNO'!$AA$11="Leve"),CONCATENATE("R1C",'CONTROL INTERNO'!$O$11),"")</f>
        <v/>
      </c>
      <c r="L46" s="75" t="str">
        <f>IF(AND('CONTROL INTERNO'!$Y$12="Muy Baja",'CONTROL INTERNO'!$AA$12="Leve"),CONCATENATE("R1C",'CONTROL INTERNO'!$O$12),"")</f>
        <v/>
      </c>
      <c r="M46" s="75" t="str">
        <f>IF(AND('CONTROL INTERNO'!$Y$13="Muy Baja",'CONTROL INTERNO'!$AA$13="Leve"),CONCATENATE("R1C",'CONTROL INTERNO'!$O$13),"")</f>
        <v/>
      </c>
      <c r="N46" s="75" t="str">
        <f>IF(AND('CONTROL INTERNO'!$Y$14="Muy Baja",'CONTROL INTERNO'!$AA$14="Leve"),CONCATENATE("R1C",'CONTROL INTERNO'!$O$14),"")</f>
        <v/>
      </c>
      <c r="O46" s="76" t="str">
        <f>IF(AND('CONTROL INTERNO'!$Y$15="Muy Baja",'CONTROL INTERNO'!$AA$15="Leve"),CONCATENATE("R1C",'CONTROL INTERNO'!$O$15),"")</f>
        <v/>
      </c>
      <c r="P46" s="74" t="str">
        <f ca="1">IF(AND('CONTROL INTERNO'!$Y$10="Muy Baja",'CONTROL INTERNO'!$AA$10="Menor"),CONCATENATE("R1C",'CONTROL INTERNO'!$O$10),"")</f>
        <v/>
      </c>
      <c r="Q46" s="75" t="str">
        <f>IF(AND('CONTROL INTERNO'!$Y$11="Muy Baja",'CONTROL INTERNO'!$AA$11="Menor"),CONCATENATE("R1C",'CONTROL INTERNO'!$O$11),"")</f>
        <v/>
      </c>
      <c r="R46" s="75" t="str">
        <f>IF(AND('CONTROL INTERNO'!$Y$12="Muy Baja",'CONTROL INTERNO'!$AA$12="Menor"),CONCATENATE("R1C",'CONTROL INTERNO'!$O$12),"")</f>
        <v/>
      </c>
      <c r="S46" s="75" t="str">
        <f>IF(AND('CONTROL INTERNO'!$Y$13="Muy Baja",'CONTROL INTERNO'!$AA$13="Menor"),CONCATENATE("R1C",'CONTROL INTERNO'!$O$13),"")</f>
        <v/>
      </c>
      <c r="T46" s="75" t="str">
        <f>IF(AND('CONTROL INTERNO'!$Y$14="Muy Baja",'CONTROL INTERNO'!$AA$14="Menor"),CONCATENATE("R1C",'CONTROL INTERNO'!$O$14),"")</f>
        <v/>
      </c>
      <c r="U46" s="76" t="str">
        <f>IF(AND('CONTROL INTERNO'!$Y$15="Muy Baja",'CONTROL INTERNO'!$AA$15="Menor"),CONCATENATE("R1C",'CONTROL INTERNO'!$O$15),"")</f>
        <v/>
      </c>
      <c r="V46" s="65" t="str">
        <f ca="1">IF(AND('CONTROL INTERNO'!$Y$10="Muy Baja",'CONTROL INTERNO'!$AA$10="Moderado"),CONCATENATE("R1C",'CONTROL INTERNO'!$O$10),"")</f>
        <v/>
      </c>
      <c r="W46" s="83" t="str">
        <f>IF(AND('CONTROL INTERNO'!$Y$11="Muy Baja",'CONTROL INTERNO'!$AA$11="Moderado"),CONCATENATE("R1C",'CONTROL INTERNO'!$O$11),"")</f>
        <v/>
      </c>
      <c r="X46" s="66" t="str">
        <f>IF(AND('CONTROL INTERNO'!$Y$12="Muy Baja",'CONTROL INTERNO'!$AA$12="Moderado"),CONCATENATE("R1C",'CONTROL INTERNO'!$O$12),"")</f>
        <v/>
      </c>
      <c r="Y46" s="66" t="str">
        <f>IF(AND('CONTROL INTERNO'!$Y$13="Muy Baja",'CONTROL INTERNO'!$AA$13="Moderado"),CONCATENATE("R1C",'CONTROL INTERNO'!$O$13),"")</f>
        <v/>
      </c>
      <c r="Z46" s="66" t="str">
        <f>IF(AND('CONTROL INTERNO'!$Y$14="Muy Baja",'CONTROL INTERNO'!$AA$14="Moderado"),CONCATENATE("R1C",'CONTROL INTERNO'!$O$14),"")</f>
        <v/>
      </c>
      <c r="AA46" s="67" t="str">
        <f>IF(AND('CONTROL INTERNO'!$Y$15="Muy Baja",'CONTROL INTERNO'!$AA$15="Moderado"),CONCATENATE("R1C",'CONTROL INTERNO'!$O$15),"")</f>
        <v/>
      </c>
      <c r="AB46" s="46" t="str">
        <f ca="1">IF(AND('CONTROL INTERNO'!$Y$10="Muy Baja",'CONTROL INTERNO'!$AA$10="Mayor"),CONCATENATE("R1C",'CONTROL INTERNO'!$O$10),"")</f>
        <v/>
      </c>
      <c r="AC46" s="47" t="str">
        <f>IF(AND('CONTROL INTERNO'!$Y$11="Muy Baja",'CONTROL INTERNO'!$AA$11="Mayor"),CONCATENATE("R1C",'CONTROL INTERNO'!$O$11),"")</f>
        <v/>
      </c>
      <c r="AD46" s="47" t="str">
        <f>IF(AND('CONTROL INTERNO'!$Y$12="Muy Baja",'CONTROL INTERNO'!$AA$12="Mayor"),CONCATENATE("R1C",'CONTROL INTERNO'!$O$12),"")</f>
        <v/>
      </c>
      <c r="AE46" s="47" t="str">
        <f>IF(AND('CONTROL INTERNO'!$Y$13="Muy Baja",'CONTROL INTERNO'!$AA$13="Mayor"),CONCATENATE("R1C",'CONTROL INTERNO'!$O$13),"")</f>
        <v/>
      </c>
      <c r="AF46" s="47" t="str">
        <f>IF(AND('CONTROL INTERNO'!$Y$14="Muy Baja",'CONTROL INTERNO'!$AA$14="Mayor"),CONCATENATE("R1C",'CONTROL INTERNO'!$O$14),"")</f>
        <v/>
      </c>
      <c r="AG46" s="48" t="str">
        <f>IF(AND('CONTROL INTERNO'!$Y$15="Muy Baja",'CONTROL INTERNO'!$AA$15="Mayor"),CONCATENATE("R1C",'CONTROL INTERNO'!$O$15),"")</f>
        <v/>
      </c>
      <c r="AH46" s="49" t="str">
        <f ca="1">IF(AND('CONTROL INTERNO'!$Y$10="Muy Baja",'CONTROL INTERNO'!$AA$10="Catastrófico"),CONCATENATE("R1C",'CONTROL INTERNO'!$O$10),"")</f>
        <v/>
      </c>
      <c r="AI46" s="50" t="str">
        <f>IF(AND('CONTROL INTERNO'!$Y$11="Muy Baja",'CONTROL INTERNO'!$AA$11="Catastrófico"),CONCATENATE("R1C",'CONTROL INTERNO'!$O$11),"")</f>
        <v/>
      </c>
      <c r="AJ46" s="50" t="str">
        <f>IF(AND('CONTROL INTERNO'!$Y$12="Muy Baja",'CONTROL INTERNO'!$AA$12="Catastrófico"),CONCATENATE("R1C",'CONTROL INTERNO'!$O$12),"")</f>
        <v/>
      </c>
      <c r="AK46" s="50" t="str">
        <f>IF(AND('CONTROL INTERNO'!$Y$13="Muy Baja",'CONTROL INTERNO'!$AA$13="Catastrófico"),CONCATENATE("R1C",'CONTROL INTERNO'!$O$13),"")</f>
        <v/>
      </c>
      <c r="AL46" s="50" t="str">
        <f>IF(AND('CONTROL INTERNO'!$Y$14="Muy Baja",'CONTROL INTERNO'!$AA$14="Catastrófico"),CONCATENATE("R1C",'CONTROL INTERNO'!$O$14),"")</f>
        <v/>
      </c>
      <c r="AM46" s="51" t="str">
        <f>IF(AND('CONTROL INTERNO'!$Y$15="Muy Baja",'CONTROL INTERNO'!$AA$15="Catastrófico"),CONCATENATE("R1C",'CONTROL INTERNO'!$O$15),"")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42"/>
      <c r="C47" s="242"/>
      <c r="D47" s="243"/>
      <c r="E47" s="341"/>
      <c r="F47" s="342"/>
      <c r="G47" s="342"/>
      <c r="H47" s="342"/>
      <c r="I47" s="359"/>
      <c r="J47" s="77" t="str">
        <f ca="1">IF(AND('CONTROL INTERNO'!$Y$16="Muy Baja",'CONTROL INTERNO'!$AA$16="Leve"),CONCATENATE("R2C",'CONTROL INTERNO'!$O$16),"")</f>
        <v/>
      </c>
      <c r="K47" s="78" t="str">
        <f>IF(AND('CONTROL INTERNO'!$Y$17="Muy Baja",'CONTROL INTERNO'!$AA$17="Leve"),CONCATENATE("R2C",'CONTROL INTERNO'!$O$17),"")</f>
        <v/>
      </c>
      <c r="L47" s="78" t="str">
        <f>IF(AND('CONTROL INTERNO'!$Y$18="Muy Baja",'CONTROL INTERNO'!$AA$18="Leve"),CONCATENATE("R2C",'CONTROL INTERNO'!$O$18),"")</f>
        <v/>
      </c>
      <c r="M47" s="78" t="str">
        <f>IF(AND('CONTROL INTERNO'!$Y$19="Muy Baja",'CONTROL INTERNO'!$AA$19="Leve"),CONCATENATE("R2C",'CONTROL INTERNO'!$O$19),"")</f>
        <v/>
      </c>
      <c r="N47" s="78" t="str">
        <f>IF(AND('CONTROL INTERNO'!$Y$20="Muy Baja",'CONTROL INTERNO'!$AA$20="Leve"),CONCATENATE("R2C",'CONTROL INTERNO'!$O$20),"")</f>
        <v/>
      </c>
      <c r="O47" s="79" t="str">
        <f>IF(AND('CONTROL INTERNO'!$Y$21="Muy Baja",'CONTROL INTERNO'!$AA$21="Leve"),CONCATENATE("R2C",'CONTROL INTERNO'!$O$21),"")</f>
        <v/>
      </c>
      <c r="P47" s="77" t="str">
        <f ca="1">IF(AND('CONTROL INTERNO'!$Y$16="Muy Baja",'CONTROL INTERNO'!$AA$16="Menor"),CONCATENATE("R2C",'CONTROL INTERNO'!$O$16),"")</f>
        <v/>
      </c>
      <c r="Q47" s="78" t="str">
        <f>IF(AND('CONTROL INTERNO'!$Y$17="Muy Baja",'CONTROL INTERNO'!$AA$17="Menor"),CONCATENATE("R2C",'CONTROL INTERNO'!$O$17),"")</f>
        <v/>
      </c>
      <c r="R47" s="78" t="str">
        <f>IF(AND('CONTROL INTERNO'!$Y$18="Muy Baja",'CONTROL INTERNO'!$AA$18="Menor"),CONCATENATE("R2C",'CONTROL INTERNO'!$O$18),"")</f>
        <v/>
      </c>
      <c r="S47" s="78" t="str">
        <f>IF(AND('CONTROL INTERNO'!$Y$19="Muy Baja",'CONTROL INTERNO'!$AA$19="Menor"),CONCATENATE("R2C",'CONTROL INTERNO'!$O$19),"")</f>
        <v/>
      </c>
      <c r="T47" s="78" t="str">
        <f>IF(AND('CONTROL INTERNO'!$Y$20="Muy Baja",'CONTROL INTERNO'!$AA$20="Menor"),CONCATENATE("R2C",'CONTROL INTERNO'!$O$20),"")</f>
        <v/>
      </c>
      <c r="U47" s="79" t="str">
        <f>IF(AND('CONTROL INTERNO'!$Y$21="Muy Baja",'CONTROL INTERNO'!$AA$21="Menor"),CONCATENATE("R2C",'CONTROL INTERNO'!$O$21),"")</f>
        <v/>
      </c>
      <c r="V47" s="68" t="str">
        <f ca="1">IF(AND('CONTROL INTERNO'!$Y$16="Muy Baja",'CONTROL INTERNO'!$AA$16="Moderado"),CONCATENATE("R2C",'CONTROL INTERNO'!$O$16),"")</f>
        <v/>
      </c>
      <c r="W47" s="69" t="str">
        <f>IF(AND('CONTROL INTERNO'!$Y$17="Muy Baja",'CONTROL INTERNO'!$AA$17="Moderado"),CONCATENATE("R2C",'CONTROL INTERNO'!$O$17),"")</f>
        <v/>
      </c>
      <c r="X47" s="69" t="str">
        <f>IF(AND('CONTROL INTERNO'!$Y$18="Muy Baja",'CONTROL INTERNO'!$AA$18="Moderado"),CONCATENATE("R2C",'CONTROL INTERNO'!$O$18),"")</f>
        <v/>
      </c>
      <c r="Y47" s="69" t="str">
        <f>IF(AND('CONTROL INTERNO'!$Y$19="Muy Baja",'CONTROL INTERNO'!$AA$19="Moderado"),CONCATENATE("R2C",'CONTROL INTERNO'!$O$19),"")</f>
        <v/>
      </c>
      <c r="Z47" s="69" t="str">
        <f>IF(AND('CONTROL INTERNO'!$Y$20="Muy Baja",'CONTROL INTERNO'!$AA$20="Moderado"),CONCATENATE("R2C",'CONTROL INTERNO'!$O$20),"")</f>
        <v/>
      </c>
      <c r="AA47" s="70" t="str">
        <f>IF(AND('CONTROL INTERNO'!$Y$21="Muy Baja",'CONTROL INTERNO'!$AA$21="Moderado"),CONCATENATE("R2C",'CONTROL INTERNO'!$O$21),"")</f>
        <v/>
      </c>
      <c r="AB47" s="52" t="str">
        <f ca="1">IF(AND('CONTROL INTERNO'!$Y$16="Muy Baja",'CONTROL INTERNO'!$AA$16="Mayor"),CONCATENATE("R2C",'CONTROL INTERNO'!$O$16),"")</f>
        <v/>
      </c>
      <c r="AC47" s="53" t="str">
        <f>IF(AND('CONTROL INTERNO'!$Y$17="Muy Baja",'CONTROL INTERNO'!$AA$17="Mayor"),CONCATENATE("R2C",'CONTROL INTERNO'!$O$17),"")</f>
        <v/>
      </c>
      <c r="AD47" s="53" t="str">
        <f>IF(AND('CONTROL INTERNO'!$Y$18="Muy Baja",'CONTROL INTERNO'!$AA$18="Mayor"),CONCATENATE("R2C",'CONTROL INTERNO'!$O$18),"")</f>
        <v/>
      </c>
      <c r="AE47" s="53" t="str">
        <f>IF(AND('CONTROL INTERNO'!$Y$19="Muy Baja",'CONTROL INTERNO'!$AA$19="Mayor"),CONCATENATE("R2C",'CONTROL INTERNO'!$O$19),"")</f>
        <v/>
      </c>
      <c r="AF47" s="53" t="str">
        <f>IF(AND('CONTROL INTERNO'!$Y$20="Muy Baja",'CONTROL INTERNO'!$AA$20="Mayor"),CONCATENATE("R2C",'CONTROL INTERNO'!$O$20),"")</f>
        <v/>
      </c>
      <c r="AG47" s="54" t="str">
        <f>IF(AND('CONTROL INTERNO'!$Y$21="Muy Baja",'CONTROL INTERNO'!$AA$21="Mayor"),CONCATENATE("R2C",'CONTROL INTERNO'!$O$21),"")</f>
        <v/>
      </c>
      <c r="AH47" s="55" t="str">
        <f ca="1">IF(AND('CONTROL INTERNO'!$Y$16="Muy Baja",'CONTROL INTERNO'!$AA$16="Catastrófico"),CONCATENATE("R2C",'CONTROL INTERNO'!$O$16),"")</f>
        <v/>
      </c>
      <c r="AI47" s="56" t="str">
        <f>IF(AND('CONTROL INTERNO'!$Y$17="Muy Baja",'CONTROL INTERNO'!$AA$17="Catastrófico"),CONCATENATE("R2C",'CONTROL INTERNO'!$O$17),"")</f>
        <v/>
      </c>
      <c r="AJ47" s="56" t="str">
        <f>IF(AND('CONTROL INTERNO'!$Y$18="Muy Baja",'CONTROL INTERNO'!$AA$18="Catastrófico"),CONCATENATE("R2C",'CONTROL INTERNO'!$O$18),"")</f>
        <v/>
      </c>
      <c r="AK47" s="56" t="str">
        <f>IF(AND('CONTROL INTERNO'!$Y$19="Muy Baja",'CONTROL INTERNO'!$AA$19="Catastrófico"),CONCATENATE("R2C",'CONTROL INTERNO'!$O$19),"")</f>
        <v/>
      </c>
      <c r="AL47" s="56" t="str">
        <f>IF(AND('CONTROL INTERNO'!$Y$20="Muy Baja",'CONTROL INTERNO'!$AA$20="Catastrófico"),CONCATENATE("R2C",'CONTROL INTERNO'!$O$20),"")</f>
        <v/>
      </c>
      <c r="AM47" s="57" t="str">
        <f>IF(AND('CONTROL INTERNO'!$Y$21="Muy Baja",'CONTROL INTERNO'!$AA$21="Catastrófico"),CONCATENATE("R2C",'CONTROL INTERNO'!$O$21),"")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42"/>
      <c r="C48" s="242"/>
      <c r="D48" s="243"/>
      <c r="E48" s="341"/>
      <c r="F48" s="342"/>
      <c r="G48" s="342"/>
      <c r="H48" s="342"/>
      <c r="I48" s="359"/>
      <c r="J48" s="77" t="str">
        <f>IF(AND('CONTROL INTERNO'!$Y$22="Muy Baja",'CONTROL INTERNO'!$AA$22="Leve"),CONCATENATE("R3C",'CONTROL INTERNO'!$O$22),"")</f>
        <v/>
      </c>
      <c r="K48" s="78" t="str">
        <f>IF(AND('CONTROL INTERNO'!$Y$23="Muy Baja",'CONTROL INTERNO'!$AA$23="Leve"),CONCATENATE("R3C",'CONTROL INTERNO'!$O$23),"")</f>
        <v/>
      </c>
      <c r="L48" s="78" t="str">
        <f>IF(AND('CONTROL INTERNO'!$Y$24="Muy Baja",'CONTROL INTERNO'!$AA$24="Leve"),CONCATENATE("R3C",'CONTROL INTERNO'!$O$24),"")</f>
        <v/>
      </c>
      <c r="M48" s="78" t="str">
        <f>IF(AND('CONTROL INTERNO'!$Y$25="Muy Baja",'CONTROL INTERNO'!$AA$25="Leve"),CONCATENATE("R3C",'CONTROL INTERNO'!$O$25),"")</f>
        <v/>
      </c>
      <c r="N48" s="78" t="str">
        <f>IF(AND('CONTROL INTERNO'!$Y$26="Muy Baja",'CONTROL INTERNO'!$AA$26="Leve"),CONCATENATE("R3C",'CONTROL INTERNO'!$O$26),"")</f>
        <v/>
      </c>
      <c r="O48" s="79" t="str">
        <f>IF(AND('CONTROL INTERNO'!$Y$27="Muy Baja",'CONTROL INTERNO'!$AA$27="Leve"),CONCATENATE("R3C",'CONTROL INTERNO'!$O$27),"")</f>
        <v/>
      </c>
      <c r="P48" s="77" t="str">
        <f>IF(AND('CONTROL INTERNO'!$Y$22="Muy Baja",'CONTROL INTERNO'!$AA$22="Menor"),CONCATENATE("R3C",'CONTROL INTERNO'!$O$22),"")</f>
        <v/>
      </c>
      <c r="Q48" s="78" t="str">
        <f>IF(AND('CONTROL INTERNO'!$Y$23="Muy Baja",'CONTROL INTERNO'!$AA$23="Menor"),CONCATENATE("R3C",'CONTROL INTERNO'!$O$23),"")</f>
        <v/>
      </c>
      <c r="R48" s="78" t="str">
        <f>IF(AND('CONTROL INTERNO'!$Y$24="Muy Baja",'CONTROL INTERNO'!$AA$24="Menor"),CONCATENATE("R3C",'CONTROL INTERNO'!$O$24),"")</f>
        <v/>
      </c>
      <c r="S48" s="78" t="str">
        <f>IF(AND('CONTROL INTERNO'!$Y$25="Muy Baja",'CONTROL INTERNO'!$AA$25="Menor"),CONCATENATE("R3C",'CONTROL INTERNO'!$O$25),"")</f>
        <v/>
      </c>
      <c r="T48" s="78" t="str">
        <f>IF(AND('CONTROL INTERNO'!$Y$26="Muy Baja",'CONTROL INTERNO'!$AA$26="Menor"),CONCATENATE("R3C",'CONTROL INTERNO'!$O$26),"")</f>
        <v/>
      </c>
      <c r="U48" s="79" t="str">
        <f>IF(AND('CONTROL INTERNO'!$Y$27="Muy Baja",'CONTROL INTERNO'!$AA$27="Menor"),CONCATENATE("R3C",'CONTROL INTERNO'!$O$27),"")</f>
        <v/>
      </c>
      <c r="V48" s="68" t="str">
        <f>IF(AND('CONTROL INTERNO'!$Y$22="Muy Baja",'CONTROL INTERNO'!$AA$22="Moderado"),CONCATENATE("R3C",'CONTROL INTERNO'!$O$22),"")</f>
        <v/>
      </c>
      <c r="W48" s="69" t="str">
        <f>IF(AND('CONTROL INTERNO'!$Y$23="Muy Baja",'CONTROL INTERNO'!$AA$23="Moderado"),CONCATENATE("R3C",'CONTROL INTERNO'!$O$23),"")</f>
        <v/>
      </c>
      <c r="X48" s="69" t="str">
        <f>IF(AND('CONTROL INTERNO'!$Y$24="Muy Baja",'CONTROL INTERNO'!$AA$24="Moderado"),CONCATENATE("R3C",'CONTROL INTERNO'!$O$24),"")</f>
        <v/>
      </c>
      <c r="Y48" s="69" t="str">
        <f>IF(AND('CONTROL INTERNO'!$Y$25="Muy Baja",'CONTROL INTERNO'!$AA$25="Moderado"),CONCATENATE("R3C",'CONTROL INTERNO'!$O$25),"")</f>
        <v/>
      </c>
      <c r="Z48" s="69" t="str">
        <f>IF(AND('CONTROL INTERNO'!$Y$26="Muy Baja",'CONTROL INTERNO'!$AA$26="Moderado"),CONCATENATE("R3C",'CONTROL INTERNO'!$O$26),"")</f>
        <v/>
      </c>
      <c r="AA48" s="70" t="str">
        <f>IF(AND('CONTROL INTERNO'!$Y$27="Muy Baja",'CONTROL INTERNO'!$AA$27="Moderado"),CONCATENATE("R3C",'CONTROL INTERNO'!$O$27),"")</f>
        <v/>
      </c>
      <c r="AB48" s="52" t="str">
        <f>IF(AND('CONTROL INTERNO'!$Y$22="Muy Baja",'CONTROL INTERNO'!$AA$22="Mayor"),CONCATENATE("R3C",'CONTROL INTERNO'!$O$22),"")</f>
        <v/>
      </c>
      <c r="AC48" s="53" t="str">
        <f>IF(AND('CONTROL INTERNO'!$Y$23="Muy Baja",'CONTROL INTERNO'!$AA$23="Mayor"),CONCATENATE("R3C",'CONTROL INTERNO'!$O$23),"")</f>
        <v/>
      </c>
      <c r="AD48" s="53" t="str">
        <f>IF(AND('CONTROL INTERNO'!$Y$24="Muy Baja",'CONTROL INTERNO'!$AA$24="Mayor"),CONCATENATE("R3C",'CONTROL INTERNO'!$O$24),"")</f>
        <v/>
      </c>
      <c r="AE48" s="53" t="str">
        <f>IF(AND('CONTROL INTERNO'!$Y$25="Muy Baja",'CONTROL INTERNO'!$AA$25="Mayor"),CONCATENATE("R3C",'CONTROL INTERNO'!$O$25),"")</f>
        <v/>
      </c>
      <c r="AF48" s="53" t="str">
        <f>IF(AND('CONTROL INTERNO'!$Y$26="Muy Baja",'CONTROL INTERNO'!$AA$26="Mayor"),CONCATENATE("R3C",'CONTROL INTERNO'!$O$26),"")</f>
        <v/>
      </c>
      <c r="AG48" s="54" t="str">
        <f>IF(AND('CONTROL INTERNO'!$Y$27="Muy Baja",'CONTROL INTERNO'!$AA$27="Mayor"),CONCATENATE("R3C",'CONTROL INTERNO'!$O$27),"")</f>
        <v/>
      </c>
      <c r="AH48" s="55" t="str">
        <f>IF(AND('CONTROL INTERNO'!$Y$22="Muy Baja",'CONTROL INTERNO'!$AA$22="Catastrófico"),CONCATENATE("R3C",'CONTROL INTERNO'!$O$22),"")</f>
        <v/>
      </c>
      <c r="AI48" s="56" t="str">
        <f>IF(AND('CONTROL INTERNO'!$Y$23="Muy Baja",'CONTROL INTERNO'!$AA$23="Catastrófico"),CONCATENATE("R3C",'CONTROL INTERNO'!$O$23),"")</f>
        <v/>
      </c>
      <c r="AJ48" s="56" t="str">
        <f>IF(AND('CONTROL INTERNO'!$Y$24="Muy Baja",'CONTROL INTERNO'!$AA$24="Catastrófico"),CONCATENATE("R3C",'CONTROL INTERNO'!$O$24),"")</f>
        <v/>
      </c>
      <c r="AK48" s="56" t="str">
        <f>IF(AND('CONTROL INTERNO'!$Y$25="Muy Baja",'CONTROL INTERNO'!$AA$25="Catastrófico"),CONCATENATE("R3C",'CONTROL INTERNO'!$O$25),"")</f>
        <v/>
      </c>
      <c r="AL48" s="56" t="str">
        <f>IF(AND('CONTROL INTERNO'!$Y$26="Muy Baja",'CONTROL INTERNO'!$AA$26="Catastrófico"),CONCATENATE("R3C",'CONTROL INTERNO'!$O$26),"")</f>
        <v/>
      </c>
      <c r="AM48" s="57" t="str">
        <f>IF(AND('CONTROL INTERNO'!$Y$27="Muy Baja",'CONTROL INTERNO'!$AA$27="Catastrófico"),CONCATENATE("R3C",'CONTROL INTERNO'!$O$27),"")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42"/>
      <c r="C49" s="242"/>
      <c r="D49" s="243"/>
      <c r="E49" s="343"/>
      <c r="F49" s="344"/>
      <c r="G49" s="344"/>
      <c r="H49" s="344"/>
      <c r="I49" s="359"/>
      <c r="J49" s="77" t="str">
        <f>IF(AND('CONTROL INTERNO'!$Y$28="Muy Baja",'CONTROL INTERNO'!$AA$28="Leve"),CONCATENATE("R4C",'CONTROL INTERNO'!$O$28),"")</f>
        <v/>
      </c>
      <c r="K49" s="78" t="str">
        <f>IF(AND('CONTROL INTERNO'!$Y$29="Muy Baja",'CONTROL INTERNO'!$AA$29="Leve"),CONCATENATE("R4C",'CONTROL INTERNO'!$O$29),"")</f>
        <v/>
      </c>
      <c r="L49" s="78" t="str">
        <f>IF(AND('CONTROL INTERNO'!$Y$30="Muy Baja",'CONTROL INTERNO'!$AA$30="Leve"),CONCATENATE("R4C",'CONTROL INTERNO'!$O$30),"")</f>
        <v/>
      </c>
      <c r="M49" s="78" t="str">
        <f>IF(AND('CONTROL INTERNO'!$Y$31="Muy Baja",'CONTROL INTERNO'!$AA$31="Leve"),CONCATENATE("R4C",'CONTROL INTERNO'!$O$31),"")</f>
        <v/>
      </c>
      <c r="N49" s="78" t="str">
        <f>IF(AND('CONTROL INTERNO'!$Y$32="Muy Baja",'CONTROL INTERNO'!$AA$32="Leve"),CONCATENATE("R4C",'CONTROL INTERNO'!$O$32),"")</f>
        <v/>
      </c>
      <c r="O49" s="79" t="str">
        <f>IF(AND('CONTROL INTERNO'!$Y$33="Muy Baja",'CONTROL INTERNO'!$AA$33="Leve"),CONCATENATE("R4C",'CONTROL INTERNO'!$O$33),"")</f>
        <v/>
      </c>
      <c r="P49" s="77" t="str">
        <f>IF(AND('CONTROL INTERNO'!$Y$28="Muy Baja",'CONTROL INTERNO'!$AA$28="Menor"),CONCATENATE("R4C",'CONTROL INTERNO'!$O$28),"")</f>
        <v/>
      </c>
      <c r="Q49" s="78" t="str">
        <f>IF(AND('CONTROL INTERNO'!$Y$29="Muy Baja",'CONTROL INTERNO'!$AA$29="Menor"),CONCATENATE("R4C",'CONTROL INTERNO'!$O$29),"")</f>
        <v/>
      </c>
      <c r="R49" s="78" t="str">
        <f>IF(AND('CONTROL INTERNO'!$Y$30="Muy Baja",'CONTROL INTERNO'!$AA$30="Menor"),CONCATENATE("R4C",'CONTROL INTERNO'!$O$30),"")</f>
        <v/>
      </c>
      <c r="S49" s="78" t="str">
        <f>IF(AND('CONTROL INTERNO'!$Y$31="Muy Baja",'CONTROL INTERNO'!$AA$31="Menor"),CONCATENATE("R4C",'CONTROL INTERNO'!$O$31),"")</f>
        <v/>
      </c>
      <c r="T49" s="78" t="str">
        <f>IF(AND('CONTROL INTERNO'!$Y$32="Muy Baja",'CONTROL INTERNO'!$AA$32="Menor"),CONCATENATE("R4C",'CONTROL INTERNO'!$O$32),"")</f>
        <v/>
      </c>
      <c r="U49" s="79" t="str">
        <f>IF(AND('CONTROL INTERNO'!$Y$33="Muy Baja",'CONTROL INTERNO'!$AA$33="Menor"),CONCATENATE("R4C",'CONTROL INTERNO'!$O$33),"")</f>
        <v/>
      </c>
      <c r="V49" s="68" t="str">
        <f>IF(AND('CONTROL INTERNO'!$Y$28="Muy Baja",'CONTROL INTERNO'!$AA$28="Moderado"),CONCATENATE("R4C",'CONTROL INTERNO'!$O$28),"")</f>
        <v/>
      </c>
      <c r="W49" s="69" t="str">
        <f>IF(AND('CONTROL INTERNO'!$Y$29="Muy Baja",'CONTROL INTERNO'!$AA$29="Moderado"),CONCATENATE("R4C",'CONTROL INTERNO'!$O$29),"")</f>
        <v/>
      </c>
      <c r="X49" s="69" t="str">
        <f>IF(AND('CONTROL INTERNO'!$Y$30="Muy Baja",'CONTROL INTERNO'!$AA$30="Moderado"),CONCATENATE("R4C",'CONTROL INTERNO'!$O$30),"")</f>
        <v/>
      </c>
      <c r="Y49" s="69" t="str">
        <f>IF(AND('CONTROL INTERNO'!$Y$31="Muy Baja",'CONTROL INTERNO'!$AA$31="Moderado"),CONCATENATE("R4C",'CONTROL INTERNO'!$O$31),"")</f>
        <v/>
      </c>
      <c r="Z49" s="69" t="str">
        <f>IF(AND('CONTROL INTERNO'!$Y$32="Muy Baja",'CONTROL INTERNO'!$AA$32="Moderado"),CONCATENATE("R4C",'CONTROL INTERNO'!$O$32),"")</f>
        <v/>
      </c>
      <c r="AA49" s="70" t="str">
        <f>IF(AND('CONTROL INTERNO'!$Y$33="Muy Baja",'CONTROL INTERNO'!$AA$33="Moderado"),CONCATENATE("R4C",'CONTROL INTERNO'!$O$33),"")</f>
        <v/>
      </c>
      <c r="AB49" s="52" t="str">
        <f>IF(AND('CONTROL INTERNO'!$Y$28="Muy Baja",'CONTROL INTERNO'!$AA$28="Mayor"),CONCATENATE("R4C",'CONTROL INTERNO'!$O$28),"")</f>
        <v/>
      </c>
      <c r="AC49" s="53" t="str">
        <f>IF(AND('CONTROL INTERNO'!$Y$29="Muy Baja",'CONTROL INTERNO'!$AA$29="Mayor"),CONCATENATE("R4C",'CONTROL INTERNO'!$O$29),"")</f>
        <v/>
      </c>
      <c r="AD49" s="53" t="str">
        <f>IF(AND('CONTROL INTERNO'!$Y$30="Muy Baja",'CONTROL INTERNO'!$AA$30="Mayor"),CONCATENATE("R4C",'CONTROL INTERNO'!$O$30),"")</f>
        <v/>
      </c>
      <c r="AE49" s="53" t="str">
        <f>IF(AND('CONTROL INTERNO'!$Y$31="Muy Baja",'CONTROL INTERNO'!$AA$31="Mayor"),CONCATENATE("R4C",'CONTROL INTERNO'!$O$31),"")</f>
        <v/>
      </c>
      <c r="AF49" s="53" t="str">
        <f>IF(AND('CONTROL INTERNO'!$Y$32="Muy Baja",'CONTROL INTERNO'!$AA$32="Mayor"),CONCATENATE("R4C",'CONTROL INTERNO'!$O$32),"")</f>
        <v/>
      </c>
      <c r="AG49" s="54" t="str">
        <f>IF(AND('CONTROL INTERNO'!$Y$33="Muy Baja",'CONTROL INTERNO'!$AA$33="Mayor"),CONCATENATE("R4C",'CONTROL INTERNO'!$O$33),"")</f>
        <v/>
      </c>
      <c r="AH49" s="55" t="str">
        <f>IF(AND('CONTROL INTERNO'!$Y$28="Muy Baja",'CONTROL INTERNO'!$AA$28="Catastrófico"),CONCATENATE("R4C",'CONTROL INTERNO'!$O$28),"")</f>
        <v/>
      </c>
      <c r="AI49" s="56" t="str">
        <f>IF(AND('CONTROL INTERNO'!$Y$29="Muy Baja",'CONTROL INTERNO'!$AA$29="Catastrófico"),CONCATENATE("R4C",'CONTROL INTERNO'!$O$29),"")</f>
        <v/>
      </c>
      <c r="AJ49" s="56" t="str">
        <f>IF(AND('CONTROL INTERNO'!$Y$30="Muy Baja",'CONTROL INTERNO'!$AA$30="Catastrófico"),CONCATENATE("R4C",'CONTROL INTERNO'!$O$30),"")</f>
        <v/>
      </c>
      <c r="AK49" s="56" t="str">
        <f>IF(AND('CONTROL INTERNO'!$Y$31="Muy Baja",'CONTROL INTERNO'!$AA$31="Catastrófico"),CONCATENATE("R4C",'CONTROL INTERNO'!$O$31),"")</f>
        <v/>
      </c>
      <c r="AL49" s="56" t="str">
        <f>IF(AND('CONTROL INTERNO'!$Y$32="Muy Baja",'CONTROL INTERNO'!$AA$32="Catastrófico"),CONCATENATE("R4C",'CONTROL INTERNO'!$O$32),"")</f>
        <v/>
      </c>
      <c r="AM49" s="57" t="str">
        <f>IF(AND('CONTROL INTERNO'!$Y$33="Muy Baja",'CONTROL INTERNO'!$AA$33="Catastrófico"),CONCATENATE("R4C",'CONTROL INTERNO'!$O$33),"")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42"/>
      <c r="C50" s="242"/>
      <c r="D50" s="243"/>
      <c r="E50" s="343"/>
      <c r="F50" s="344"/>
      <c r="G50" s="344"/>
      <c r="H50" s="344"/>
      <c r="I50" s="359"/>
      <c r="J50" s="77" t="str">
        <f>IF(AND('CONTROL INTERNO'!$Y$34="Muy Baja",'CONTROL INTERNO'!$AA$34="Leve"),CONCATENATE("R5C",'CONTROL INTERNO'!$O$34),"")</f>
        <v/>
      </c>
      <c r="K50" s="78" t="str">
        <f>IF(AND('CONTROL INTERNO'!$Y$35="Muy Baja",'CONTROL INTERNO'!$AA$35="Leve"),CONCATENATE("R5C",'CONTROL INTERNO'!$O$35),"")</f>
        <v/>
      </c>
      <c r="L50" s="78" t="str">
        <f>IF(AND('CONTROL INTERNO'!$Y$36="Muy Baja",'CONTROL INTERNO'!$AA$36="Leve"),CONCATENATE("R5C",'CONTROL INTERNO'!$O$36),"")</f>
        <v/>
      </c>
      <c r="M50" s="78" t="str">
        <f>IF(AND('CONTROL INTERNO'!$Y$37="Muy Baja",'CONTROL INTERNO'!$AA$37="Leve"),CONCATENATE("R5C",'CONTROL INTERNO'!$O$37),"")</f>
        <v/>
      </c>
      <c r="N50" s="78" t="str">
        <f>IF(AND('CONTROL INTERNO'!$Y$38="Muy Baja",'CONTROL INTERNO'!$AA$38="Leve"),CONCATENATE("R5C",'CONTROL INTERNO'!$O$38),"")</f>
        <v/>
      </c>
      <c r="O50" s="79" t="str">
        <f>IF(AND('CONTROL INTERNO'!$Y$39="Muy Baja",'CONTROL INTERNO'!$AA$39="Leve"),CONCATENATE("R5C",'CONTROL INTERNO'!$O$39),"")</f>
        <v/>
      </c>
      <c r="P50" s="77" t="str">
        <f>IF(AND('CONTROL INTERNO'!$Y$34="Muy Baja",'CONTROL INTERNO'!$AA$34="Menor"),CONCATENATE("R5C",'CONTROL INTERNO'!$O$34),"")</f>
        <v/>
      </c>
      <c r="Q50" s="78" t="str">
        <f>IF(AND('CONTROL INTERNO'!$Y$35="Muy Baja",'CONTROL INTERNO'!$AA$35="Menor"),CONCATENATE("R5C",'CONTROL INTERNO'!$O$35),"")</f>
        <v/>
      </c>
      <c r="R50" s="78" t="str">
        <f>IF(AND('CONTROL INTERNO'!$Y$36="Muy Baja",'CONTROL INTERNO'!$AA$36="Menor"),CONCATENATE("R5C",'CONTROL INTERNO'!$O$36),"")</f>
        <v/>
      </c>
      <c r="S50" s="78" t="str">
        <f>IF(AND('CONTROL INTERNO'!$Y$37="Muy Baja",'CONTROL INTERNO'!$AA$37="Menor"),CONCATENATE("R5C",'CONTROL INTERNO'!$O$37),"")</f>
        <v/>
      </c>
      <c r="T50" s="78" t="str">
        <f>IF(AND('CONTROL INTERNO'!$Y$38="Muy Baja",'CONTROL INTERNO'!$AA$38="Menor"),CONCATENATE("R5C",'CONTROL INTERNO'!$O$38),"")</f>
        <v/>
      </c>
      <c r="U50" s="79" t="str">
        <f>IF(AND('CONTROL INTERNO'!$Y$39="Muy Baja",'CONTROL INTERNO'!$AA$39="Menor"),CONCATENATE("R5C",'CONTROL INTERNO'!$O$39),"")</f>
        <v/>
      </c>
      <c r="V50" s="68" t="str">
        <f>IF(AND('CONTROL INTERNO'!$Y$34="Muy Baja",'CONTROL INTERNO'!$AA$34="Moderado"),CONCATENATE("R5C",'CONTROL INTERNO'!$O$34),"")</f>
        <v/>
      </c>
      <c r="W50" s="69" t="str">
        <f>IF(AND('CONTROL INTERNO'!$Y$35="Muy Baja",'CONTROL INTERNO'!$AA$35="Moderado"),CONCATENATE("R5C",'CONTROL INTERNO'!$O$35),"")</f>
        <v/>
      </c>
      <c r="X50" s="69" t="str">
        <f>IF(AND('CONTROL INTERNO'!$Y$36="Muy Baja",'CONTROL INTERNO'!$AA$36="Moderado"),CONCATENATE("R5C",'CONTROL INTERNO'!$O$36),"")</f>
        <v/>
      </c>
      <c r="Y50" s="69" t="str">
        <f>IF(AND('CONTROL INTERNO'!$Y$37="Muy Baja",'CONTROL INTERNO'!$AA$37="Moderado"),CONCATENATE("R5C",'CONTROL INTERNO'!$O$37),"")</f>
        <v/>
      </c>
      <c r="Z50" s="69" t="str">
        <f>IF(AND('CONTROL INTERNO'!$Y$38="Muy Baja",'CONTROL INTERNO'!$AA$38="Moderado"),CONCATENATE("R5C",'CONTROL INTERNO'!$O$38),"")</f>
        <v/>
      </c>
      <c r="AA50" s="70" t="str">
        <f>IF(AND('CONTROL INTERNO'!$Y$39="Muy Baja",'CONTROL INTERNO'!$AA$39="Moderado"),CONCATENATE("R5C",'CONTROL INTERNO'!$O$39),"")</f>
        <v/>
      </c>
      <c r="AB50" s="52" t="str">
        <f>IF(AND('CONTROL INTERNO'!$Y$34="Muy Baja",'CONTROL INTERNO'!$AA$34="Mayor"),CONCATENATE("R5C",'CONTROL INTERNO'!$O$34),"")</f>
        <v/>
      </c>
      <c r="AC50" s="53" t="str">
        <f>IF(AND('CONTROL INTERNO'!$Y$35="Muy Baja",'CONTROL INTERNO'!$AA$35="Mayor"),CONCATENATE("R5C",'CONTROL INTERNO'!$O$35),"")</f>
        <v/>
      </c>
      <c r="AD50" s="58" t="str">
        <f>IF(AND('CONTROL INTERNO'!$Y$36="Muy Baja",'CONTROL INTERNO'!$AA$36="Mayor"),CONCATENATE("R5C",'CONTROL INTERNO'!$O$36),"")</f>
        <v/>
      </c>
      <c r="AE50" s="58" t="str">
        <f>IF(AND('CONTROL INTERNO'!$Y$37="Muy Baja",'CONTROL INTERNO'!$AA$37="Mayor"),CONCATENATE("R5C",'CONTROL INTERNO'!$O$37),"")</f>
        <v/>
      </c>
      <c r="AF50" s="58" t="str">
        <f>IF(AND('CONTROL INTERNO'!$Y$38="Muy Baja",'CONTROL INTERNO'!$AA$38="Mayor"),CONCATENATE("R5C",'CONTROL INTERNO'!$O$38),"")</f>
        <v/>
      </c>
      <c r="AG50" s="54" t="str">
        <f>IF(AND('CONTROL INTERNO'!$Y$39="Muy Baja",'CONTROL INTERNO'!$AA$39="Mayor"),CONCATENATE("R5C",'CONTROL INTERNO'!$O$39),"")</f>
        <v/>
      </c>
      <c r="AH50" s="55" t="str">
        <f>IF(AND('CONTROL INTERNO'!$Y$34="Muy Baja",'CONTROL INTERNO'!$AA$34="Catastrófico"),CONCATENATE("R5C",'CONTROL INTERNO'!$O$34),"")</f>
        <v/>
      </c>
      <c r="AI50" s="56" t="str">
        <f>IF(AND('CONTROL INTERNO'!$Y$35="Muy Baja",'CONTROL INTERNO'!$AA$35="Catastrófico"),CONCATENATE("R5C",'CONTROL INTERNO'!$O$35),"")</f>
        <v/>
      </c>
      <c r="AJ50" s="56" t="str">
        <f>IF(AND('CONTROL INTERNO'!$Y$36="Muy Baja",'CONTROL INTERNO'!$AA$36="Catastrófico"),CONCATENATE("R5C",'CONTROL INTERNO'!$O$36),"")</f>
        <v/>
      </c>
      <c r="AK50" s="56" t="str">
        <f>IF(AND('CONTROL INTERNO'!$Y$37="Muy Baja",'CONTROL INTERNO'!$AA$37="Catastrófico"),CONCATENATE("R5C",'CONTROL INTERNO'!$O$37),"")</f>
        <v/>
      </c>
      <c r="AL50" s="56" t="str">
        <f>IF(AND('CONTROL INTERNO'!$Y$38="Muy Baja",'CONTROL INTERNO'!$AA$38="Catastrófico"),CONCATENATE("R5C",'CONTROL INTERNO'!$O$38),"")</f>
        <v/>
      </c>
      <c r="AM50" s="57" t="str">
        <f>IF(AND('CONTROL INTERNO'!$Y$39="Muy Baja",'CONTROL INTERNO'!$AA$39="Catastrófico"),CONCATENATE("R5C",'CONTROL INTERNO'!$O$39),"")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42"/>
      <c r="C51" s="242"/>
      <c r="D51" s="243"/>
      <c r="E51" s="343"/>
      <c r="F51" s="344"/>
      <c r="G51" s="344"/>
      <c r="H51" s="344"/>
      <c r="I51" s="359"/>
      <c r="J51" s="77" t="str">
        <f>IF(AND('CONTROL INTERNO'!$Y$40="Muy Baja",'CONTROL INTERNO'!$AA$40="Leve"),CONCATENATE("R6C",'CONTROL INTERNO'!$O$40),"")</f>
        <v/>
      </c>
      <c r="K51" s="78" t="str">
        <f>IF(AND('CONTROL INTERNO'!$Y$41="Muy Baja",'CONTROL INTERNO'!$AA$41="Leve"),CONCATENATE("R6C",'CONTROL INTERNO'!$O$41),"")</f>
        <v/>
      </c>
      <c r="L51" s="78" t="str">
        <f>IF(AND('CONTROL INTERNO'!$Y$42="Muy Baja",'CONTROL INTERNO'!$AA$42="Leve"),CONCATENATE("R6C",'CONTROL INTERNO'!$O$42),"")</f>
        <v/>
      </c>
      <c r="M51" s="78" t="str">
        <f>IF(AND('CONTROL INTERNO'!$Y$43="Muy Baja",'CONTROL INTERNO'!$AA$43="Leve"),CONCATENATE("R6C",'CONTROL INTERNO'!$O$43),"")</f>
        <v/>
      </c>
      <c r="N51" s="78" t="str">
        <f>IF(AND('CONTROL INTERNO'!$Y$44="Muy Baja",'CONTROL INTERNO'!$AA$44="Leve"),CONCATENATE("R6C",'CONTROL INTERNO'!$O$44),"")</f>
        <v/>
      </c>
      <c r="O51" s="79" t="str">
        <f>IF(AND('CONTROL INTERNO'!$Y$45="Muy Baja",'CONTROL INTERNO'!$AA$45="Leve"),CONCATENATE("R6C",'CONTROL INTERNO'!$O$45),"")</f>
        <v/>
      </c>
      <c r="P51" s="77" t="str">
        <f>IF(AND('CONTROL INTERNO'!$Y$40="Muy Baja",'CONTROL INTERNO'!$AA$40="Menor"),CONCATENATE("R6C",'CONTROL INTERNO'!$O$40),"")</f>
        <v/>
      </c>
      <c r="Q51" s="78" t="str">
        <f>IF(AND('CONTROL INTERNO'!$Y$41="Muy Baja",'CONTROL INTERNO'!$AA$41="Menor"),CONCATENATE("R6C",'CONTROL INTERNO'!$O$41),"")</f>
        <v/>
      </c>
      <c r="R51" s="78" t="str">
        <f>IF(AND('CONTROL INTERNO'!$Y$42="Muy Baja",'CONTROL INTERNO'!$AA$42="Menor"),CONCATENATE("R6C",'CONTROL INTERNO'!$O$42),"")</f>
        <v/>
      </c>
      <c r="S51" s="78" t="str">
        <f>IF(AND('CONTROL INTERNO'!$Y$43="Muy Baja",'CONTROL INTERNO'!$AA$43="Menor"),CONCATENATE("R6C",'CONTROL INTERNO'!$O$43),"")</f>
        <v/>
      </c>
      <c r="T51" s="78" t="str">
        <f>IF(AND('CONTROL INTERNO'!$Y$44="Muy Baja",'CONTROL INTERNO'!$AA$44="Menor"),CONCATENATE("R6C",'CONTROL INTERNO'!$O$44),"")</f>
        <v/>
      </c>
      <c r="U51" s="79" t="str">
        <f>IF(AND('CONTROL INTERNO'!$Y$45="Muy Baja",'CONTROL INTERNO'!$AA$45="Menor"),CONCATENATE("R6C",'CONTROL INTERNO'!$O$45),"")</f>
        <v/>
      </c>
      <c r="V51" s="68" t="str">
        <f>IF(AND('CONTROL INTERNO'!$Y$40="Muy Baja",'CONTROL INTERNO'!$AA$40="Moderado"),CONCATENATE("R6C",'CONTROL INTERNO'!$O$40),"")</f>
        <v/>
      </c>
      <c r="W51" s="69" t="str">
        <f>IF(AND('CONTROL INTERNO'!$Y$41="Muy Baja",'CONTROL INTERNO'!$AA$41="Moderado"),CONCATENATE("R6C",'CONTROL INTERNO'!$O$41),"")</f>
        <v/>
      </c>
      <c r="X51" s="69" t="str">
        <f>IF(AND('CONTROL INTERNO'!$Y$42="Muy Baja",'CONTROL INTERNO'!$AA$42="Moderado"),CONCATENATE("R6C",'CONTROL INTERNO'!$O$42),"")</f>
        <v/>
      </c>
      <c r="Y51" s="69" t="str">
        <f>IF(AND('CONTROL INTERNO'!$Y$43="Muy Baja",'CONTROL INTERNO'!$AA$43="Moderado"),CONCATENATE("R6C",'CONTROL INTERNO'!$O$43),"")</f>
        <v/>
      </c>
      <c r="Z51" s="69" t="str">
        <f>IF(AND('CONTROL INTERNO'!$Y$44="Muy Baja",'CONTROL INTERNO'!$AA$44="Moderado"),CONCATENATE("R6C",'CONTROL INTERNO'!$O$44),"")</f>
        <v/>
      </c>
      <c r="AA51" s="70" t="str">
        <f>IF(AND('CONTROL INTERNO'!$Y$45="Muy Baja",'CONTROL INTERNO'!$AA$45="Moderado"),CONCATENATE("R6C",'CONTROL INTERNO'!$O$45),"")</f>
        <v/>
      </c>
      <c r="AB51" s="52" t="str">
        <f>IF(AND('CONTROL INTERNO'!$Y$40="Muy Baja",'CONTROL INTERNO'!$AA$40="Mayor"),CONCATENATE("R6C",'CONTROL INTERNO'!$O$40),"")</f>
        <v/>
      </c>
      <c r="AC51" s="53" t="str">
        <f>IF(AND('CONTROL INTERNO'!$Y$41="Muy Baja",'CONTROL INTERNO'!$AA$41="Mayor"),CONCATENATE("R6C",'CONTROL INTERNO'!$O$41),"")</f>
        <v/>
      </c>
      <c r="AD51" s="58" t="str">
        <f>IF(AND('CONTROL INTERNO'!$Y$42="Muy Baja",'CONTROL INTERNO'!$AA$42="Mayor"),CONCATENATE("R6C",'CONTROL INTERNO'!$O$42),"")</f>
        <v/>
      </c>
      <c r="AE51" s="58" t="str">
        <f>IF(AND('CONTROL INTERNO'!$Y$43="Muy Baja",'CONTROL INTERNO'!$AA$43="Mayor"),CONCATENATE("R6C",'CONTROL INTERNO'!$O$43),"")</f>
        <v/>
      </c>
      <c r="AF51" s="58" t="str">
        <f>IF(AND('CONTROL INTERNO'!$Y$44="Muy Baja",'CONTROL INTERNO'!$AA$44="Mayor"),CONCATENATE("R6C",'CONTROL INTERNO'!$O$44),"")</f>
        <v/>
      </c>
      <c r="AG51" s="54" t="str">
        <f>IF(AND('CONTROL INTERNO'!$Y$45="Muy Baja",'CONTROL INTERNO'!$AA$45="Mayor"),CONCATENATE("R6C",'CONTROL INTERNO'!$O$45),"")</f>
        <v/>
      </c>
      <c r="AH51" s="55" t="str">
        <f>IF(AND('CONTROL INTERNO'!$Y$40="Muy Baja",'CONTROL INTERNO'!$AA$40="Catastrófico"),CONCATENATE("R6C",'CONTROL INTERNO'!$O$40),"")</f>
        <v/>
      </c>
      <c r="AI51" s="56" t="str">
        <f>IF(AND('CONTROL INTERNO'!$Y$41="Muy Baja",'CONTROL INTERNO'!$AA$41="Catastrófico"),CONCATENATE("R6C",'CONTROL INTERNO'!$O$41),"")</f>
        <v/>
      </c>
      <c r="AJ51" s="56" t="str">
        <f>IF(AND('CONTROL INTERNO'!$Y$42="Muy Baja",'CONTROL INTERNO'!$AA$42="Catastrófico"),CONCATENATE("R6C",'CONTROL INTERNO'!$O$42),"")</f>
        <v/>
      </c>
      <c r="AK51" s="56" t="str">
        <f>IF(AND('CONTROL INTERNO'!$Y$43="Muy Baja",'CONTROL INTERNO'!$AA$43="Catastrófico"),CONCATENATE("R6C",'CONTROL INTERNO'!$O$43),"")</f>
        <v/>
      </c>
      <c r="AL51" s="56" t="str">
        <f>IF(AND('CONTROL INTERNO'!$Y$44="Muy Baja",'CONTROL INTERNO'!$AA$44="Catastrófico"),CONCATENATE("R6C",'CONTROL INTERNO'!$O$44),"")</f>
        <v/>
      </c>
      <c r="AM51" s="57" t="str">
        <f>IF(AND('CONTROL INTERNO'!$Y$45="Muy Baja",'CONTROL INTERNO'!$AA$45="Catastrófico"),CONCATENATE("R6C",'CONTROL INTERNO'!$O$45),"")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42"/>
      <c r="C52" s="242"/>
      <c r="D52" s="243"/>
      <c r="E52" s="343"/>
      <c r="F52" s="344"/>
      <c r="G52" s="344"/>
      <c r="H52" s="344"/>
      <c r="I52" s="359"/>
      <c r="J52" s="77" t="str">
        <f>IF(AND('CONTROL INTERNO'!$Y$46="Muy Baja",'CONTROL INTERNO'!$AA$46="Leve"),CONCATENATE("R7C",'CONTROL INTERNO'!$O$46),"")</f>
        <v/>
      </c>
      <c r="K52" s="78" t="str">
        <f>IF(AND('CONTROL INTERNO'!$Y$47="Muy Baja",'CONTROL INTERNO'!$AA$47="Leve"),CONCATENATE("R7C",'CONTROL INTERNO'!$O$47),"")</f>
        <v/>
      </c>
      <c r="L52" s="78" t="str">
        <f>IF(AND('CONTROL INTERNO'!$Y$48="Muy Baja",'CONTROL INTERNO'!$AA$48="Leve"),CONCATENATE("R7C",'CONTROL INTERNO'!$O$48),"")</f>
        <v/>
      </c>
      <c r="M52" s="78" t="str">
        <f>IF(AND('CONTROL INTERNO'!$Y$49="Muy Baja",'CONTROL INTERNO'!$AA$49="Leve"),CONCATENATE("R7C",'CONTROL INTERNO'!$O$49),"")</f>
        <v/>
      </c>
      <c r="N52" s="78" t="str">
        <f>IF(AND('CONTROL INTERNO'!$Y$50="Muy Baja",'CONTROL INTERNO'!$AA$50="Leve"),CONCATENATE("R7C",'CONTROL INTERNO'!$O$50),"")</f>
        <v/>
      </c>
      <c r="O52" s="79" t="str">
        <f>IF(AND('CONTROL INTERNO'!$Y$51="Muy Baja",'CONTROL INTERNO'!$AA$51="Leve"),CONCATENATE("R7C",'CONTROL INTERNO'!$O$51),"")</f>
        <v/>
      </c>
      <c r="P52" s="77" t="str">
        <f>IF(AND('CONTROL INTERNO'!$Y$46="Muy Baja",'CONTROL INTERNO'!$AA$46="Menor"),CONCATENATE("R7C",'CONTROL INTERNO'!$O$46),"")</f>
        <v/>
      </c>
      <c r="Q52" s="78" t="str">
        <f>IF(AND('CONTROL INTERNO'!$Y$47="Muy Baja",'CONTROL INTERNO'!$AA$47="Menor"),CONCATENATE("R7C",'CONTROL INTERNO'!$O$47),"")</f>
        <v/>
      </c>
      <c r="R52" s="78" t="str">
        <f>IF(AND('CONTROL INTERNO'!$Y$48="Muy Baja",'CONTROL INTERNO'!$AA$48="Menor"),CONCATENATE("R7C",'CONTROL INTERNO'!$O$48),"")</f>
        <v/>
      </c>
      <c r="S52" s="78" t="str">
        <f>IF(AND('CONTROL INTERNO'!$Y$49="Muy Baja",'CONTROL INTERNO'!$AA$49="Menor"),CONCATENATE("R7C",'CONTROL INTERNO'!$O$49),"")</f>
        <v/>
      </c>
      <c r="T52" s="78" t="str">
        <f>IF(AND('CONTROL INTERNO'!$Y$50="Muy Baja",'CONTROL INTERNO'!$AA$50="Menor"),CONCATENATE("R7C",'CONTROL INTERNO'!$O$50),"")</f>
        <v/>
      </c>
      <c r="U52" s="79" t="str">
        <f>IF(AND('CONTROL INTERNO'!$Y$51="Muy Baja",'CONTROL INTERNO'!$AA$51="Menor"),CONCATENATE("R7C",'CONTROL INTERNO'!$O$51),"")</f>
        <v/>
      </c>
      <c r="V52" s="68" t="str">
        <f>IF(AND('CONTROL INTERNO'!$Y$46="Muy Baja",'CONTROL INTERNO'!$AA$46="Moderado"),CONCATENATE("R7C",'CONTROL INTERNO'!$O$46),"")</f>
        <v/>
      </c>
      <c r="W52" s="69" t="str">
        <f>IF(AND('CONTROL INTERNO'!$Y$47="Muy Baja",'CONTROL INTERNO'!$AA$47="Moderado"),CONCATENATE("R7C",'CONTROL INTERNO'!$O$47),"")</f>
        <v/>
      </c>
      <c r="X52" s="69" t="str">
        <f>IF(AND('CONTROL INTERNO'!$Y$48="Muy Baja",'CONTROL INTERNO'!$AA$48="Moderado"),CONCATENATE("R7C",'CONTROL INTERNO'!$O$48),"")</f>
        <v/>
      </c>
      <c r="Y52" s="69" t="str">
        <f>IF(AND('CONTROL INTERNO'!$Y$49="Muy Baja",'CONTROL INTERNO'!$AA$49="Moderado"),CONCATENATE("R7C",'CONTROL INTERNO'!$O$49),"")</f>
        <v/>
      </c>
      <c r="Z52" s="69" t="str">
        <f>IF(AND('CONTROL INTERNO'!$Y$50="Muy Baja",'CONTROL INTERNO'!$AA$50="Moderado"),CONCATENATE("R7C",'CONTROL INTERNO'!$O$50),"")</f>
        <v/>
      </c>
      <c r="AA52" s="70" t="str">
        <f>IF(AND('CONTROL INTERNO'!$Y$51="Muy Baja",'CONTROL INTERNO'!$AA$51="Moderado"),CONCATENATE("R7C",'CONTROL INTERNO'!$O$51),"")</f>
        <v/>
      </c>
      <c r="AB52" s="52" t="str">
        <f>IF(AND('CONTROL INTERNO'!$Y$46="Muy Baja",'CONTROL INTERNO'!$AA$46="Mayor"),CONCATENATE("R7C",'CONTROL INTERNO'!$O$46),"")</f>
        <v/>
      </c>
      <c r="AC52" s="53" t="str">
        <f>IF(AND('CONTROL INTERNO'!$Y$47="Muy Baja",'CONTROL INTERNO'!$AA$47="Mayor"),CONCATENATE("R7C",'CONTROL INTERNO'!$O$47),"")</f>
        <v/>
      </c>
      <c r="AD52" s="58" t="str">
        <f>IF(AND('CONTROL INTERNO'!$Y$48="Muy Baja",'CONTROL INTERNO'!$AA$48="Mayor"),CONCATENATE("R7C",'CONTROL INTERNO'!$O$48),"")</f>
        <v/>
      </c>
      <c r="AE52" s="58" t="str">
        <f>IF(AND('CONTROL INTERNO'!$Y$49="Muy Baja",'CONTROL INTERNO'!$AA$49="Mayor"),CONCATENATE("R7C",'CONTROL INTERNO'!$O$49),"")</f>
        <v/>
      </c>
      <c r="AF52" s="58" t="str">
        <f>IF(AND('CONTROL INTERNO'!$Y$50="Muy Baja",'CONTROL INTERNO'!$AA$50="Mayor"),CONCATENATE("R7C",'CONTROL INTERNO'!$O$50),"")</f>
        <v/>
      </c>
      <c r="AG52" s="54" t="str">
        <f>IF(AND('CONTROL INTERNO'!$Y$51="Muy Baja",'CONTROL INTERNO'!$AA$51="Mayor"),CONCATENATE("R7C",'CONTROL INTERNO'!$O$51),"")</f>
        <v/>
      </c>
      <c r="AH52" s="55" t="str">
        <f>IF(AND('CONTROL INTERNO'!$Y$46="Muy Baja",'CONTROL INTERNO'!$AA$46="Catastrófico"),CONCATENATE("R7C",'CONTROL INTERNO'!$O$46),"")</f>
        <v/>
      </c>
      <c r="AI52" s="56" t="str">
        <f>IF(AND('CONTROL INTERNO'!$Y$47="Muy Baja",'CONTROL INTERNO'!$AA$47="Catastrófico"),CONCATENATE("R7C",'CONTROL INTERNO'!$O$47),"")</f>
        <v/>
      </c>
      <c r="AJ52" s="56" t="str">
        <f>IF(AND('CONTROL INTERNO'!$Y$48="Muy Baja",'CONTROL INTERNO'!$AA$48="Catastrófico"),CONCATENATE("R7C",'CONTROL INTERNO'!$O$48),"")</f>
        <v/>
      </c>
      <c r="AK52" s="56" t="str">
        <f>IF(AND('CONTROL INTERNO'!$Y$49="Muy Baja",'CONTROL INTERNO'!$AA$49="Catastrófico"),CONCATENATE("R7C",'CONTROL INTERNO'!$O$49),"")</f>
        <v/>
      </c>
      <c r="AL52" s="56" t="str">
        <f>IF(AND('CONTROL INTERNO'!$Y$50="Muy Baja",'CONTROL INTERNO'!$AA$50="Catastrófico"),CONCATENATE("R7C",'CONTROL INTERNO'!$O$50),"")</f>
        <v/>
      </c>
      <c r="AM52" s="57" t="str">
        <f>IF(AND('CONTROL INTERNO'!$Y$51="Muy Baja",'CONTROL INTERNO'!$AA$51="Catastrófico"),CONCATENATE("R7C",'CONTROL INTERNO'!$O$51),"")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42"/>
      <c r="C53" s="242"/>
      <c r="D53" s="243"/>
      <c r="E53" s="343"/>
      <c r="F53" s="344"/>
      <c r="G53" s="344"/>
      <c r="H53" s="344"/>
      <c r="I53" s="359"/>
      <c r="J53" s="77" t="str">
        <f>IF(AND('CONTROL INTERNO'!$Y$52="Muy Baja",'CONTROL INTERNO'!$AA$52="Leve"),CONCATENATE("R8C",'CONTROL INTERNO'!$O$52),"")</f>
        <v/>
      </c>
      <c r="K53" s="78" t="str">
        <f>IF(AND('CONTROL INTERNO'!$Y$53="Muy Baja",'CONTROL INTERNO'!$AA$53="Leve"),CONCATENATE("R8C",'CONTROL INTERNO'!$O$53),"")</f>
        <v/>
      </c>
      <c r="L53" s="78" t="str">
        <f>IF(AND('CONTROL INTERNO'!$Y$54="Muy Baja",'CONTROL INTERNO'!$AA$54="Leve"),CONCATENATE("R8C",'CONTROL INTERNO'!$O$54),"")</f>
        <v/>
      </c>
      <c r="M53" s="78" t="str">
        <f>IF(AND('CONTROL INTERNO'!$Y$55="Muy Baja",'CONTROL INTERNO'!$AA$55="Leve"),CONCATENATE("R8C",'CONTROL INTERNO'!$O$55),"")</f>
        <v/>
      </c>
      <c r="N53" s="78" t="str">
        <f>IF(AND('CONTROL INTERNO'!$Y$56="Muy Baja",'CONTROL INTERNO'!$AA$56="Leve"),CONCATENATE("R8C",'CONTROL INTERNO'!$O$56),"")</f>
        <v/>
      </c>
      <c r="O53" s="79" t="str">
        <f>IF(AND('CONTROL INTERNO'!$Y$57="Muy Baja",'CONTROL INTERNO'!$AA$57="Leve"),CONCATENATE("R8C",'CONTROL INTERNO'!$O$57),"")</f>
        <v/>
      </c>
      <c r="P53" s="77" t="str">
        <f>IF(AND('CONTROL INTERNO'!$Y$52="Muy Baja",'CONTROL INTERNO'!$AA$52="Menor"),CONCATENATE("R8C",'CONTROL INTERNO'!$O$52),"")</f>
        <v/>
      </c>
      <c r="Q53" s="78" t="str">
        <f>IF(AND('CONTROL INTERNO'!$Y$53="Muy Baja",'CONTROL INTERNO'!$AA$53="Menor"),CONCATENATE("R8C",'CONTROL INTERNO'!$O$53),"")</f>
        <v/>
      </c>
      <c r="R53" s="78" t="str">
        <f>IF(AND('CONTROL INTERNO'!$Y$54="Muy Baja",'CONTROL INTERNO'!$AA$54="Menor"),CONCATENATE("R8C",'CONTROL INTERNO'!$O$54),"")</f>
        <v/>
      </c>
      <c r="S53" s="78" t="str">
        <f>IF(AND('CONTROL INTERNO'!$Y$55="Muy Baja",'CONTROL INTERNO'!$AA$55="Menor"),CONCATENATE("R8C",'CONTROL INTERNO'!$O$55),"")</f>
        <v/>
      </c>
      <c r="T53" s="78" t="str">
        <f>IF(AND('CONTROL INTERNO'!$Y$56="Muy Baja",'CONTROL INTERNO'!$AA$56="Menor"),CONCATENATE("R8C",'CONTROL INTERNO'!$O$56),"")</f>
        <v/>
      </c>
      <c r="U53" s="79" t="str">
        <f>IF(AND('CONTROL INTERNO'!$Y$57="Muy Baja",'CONTROL INTERNO'!$AA$57="Menor"),CONCATENATE("R8C",'CONTROL INTERNO'!$O$57),"")</f>
        <v/>
      </c>
      <c r="V53" s="68" t="str">
        <f>IF(AND('CONTROL INTERNO'!$Y$52="Muy Baja",'CONTROL INTERNO'!$AA$52="Moderado"),CONCATENATE("R8C",'CONTROL INTERNO'!$O$52),"")</f>
        <v/>
      </c>
      <c r="W53" s="69" t="str">
        <f>IF(AND('CONTROL INTERNO'!$Y$53="Muy Baja",'CONTROL INTERNO'!$AA$53="Moderado"),CONCATENATE("R8C",'CONTROL INTERNO'!$O$53),"")</f>
        <v/>
      </c>
      <c r="X53" s="69" t="str">
        <f>IF(AND('CONTROL INTERNO'!$Y$54="Muy Baja",'CONTROL INTERNO'!$AA$54="Moderado"),CONCATENATE("R8C",'CONTROL INTERNO'!$O$54),"")</f>
        <v/>
      </c>
      <c r="Y53" s="69" t="str">
        <f>IF(AND('CONTROL INTERNO'!$Y$55="Muy Baja",'CONTROL INTERNO'!$AA$55="Moderado"),CONCATENATE("R8C",'CONTROL INTERNO'!$O$55),"")</f>
        <v/>
      </c>
      <c r="Z53" s="69" t="str">
        <f>IF(AND('CONTROL INTERNO'!$Y$56="Muy Baja",'CONTROL INTERNO'!$AA$56="Moderado"),CONCATENATE("R8C",'CONTROL INTERNO'!$O$56),"")</f>
        <v/>
      </c>
      <c r="AA53" s="70" t="str">
        <f>IF(AND('CONTROL INTERNO'!$Y$57="Muy Baja",'CONTROL INTERNO'!$AA$57="Moderado"),CONCATENATE("R8C",'CONTROL INTERNO'!$O$57),"")</f>
        <v/>
      </c>
      <c r="AB53" s="52" t="str">
        <f>IF(AND('CONTROL INTERNO'!$Y$52="Muy Baja",'CONTROL INTERNO'!$AA$52="Mayor"),CONCATENATE("R8C",'CONTROL INTERNO'!$O$52),"")</f>
        <v/>
      </c>
      <c r="AC53" s="53" t="str">
        <f>IF(AND('CONTROL INTERNO'!$Y$53="Muy Baja",'CONTROL INTERNO'!$AA$53="Mayor"),CONCATENATE("R8C",'CONTROL INTERNO'!$O$53),"")</f>
        <v/>
      </c>
      <c r="AD53" s="58" t="str">
        <f>IF(AND('CONTROL INTERNO'!$Y$54="Muy Baja",'CONTROL INTERNO'!$AA$54="Mayor"),CONCATENATE("R8C",'CONTROL INTERNO'!$O$54),"")</f>
        <v/>
      </c>
      <c r="AE53" s="58" t="str">
        <f>IF(AND('CONTROL INTERNO'!$Y$55="Muy Baja",'CONTROL INTERNO'!$AA$55="Mayor"),CONCATENATE("R8C",'CONTROL INTERNO'!$O$55),"")</f>
        <v/>
      </c>
      <c r="AF53" s="58" t="str">
        <f>IF(AND('CONTROL INTERNO'!$Y$56="Muy Baja",'CONTROL INTERNO'!$AA$56="Mayor"),CONCATENATE("R8C",'CONTROL INTERNO'!$O$56),"")</f>
        <v/>
      </c>
      <c r="AG53" s="54" t="str">
        <f>IF(AND('CONTROL INTERNO'!$Y$57="Muy Baja",'CONTROL INTERNO'!$AA$57="Mayor"),CONCATENATE("R8C",'CONTROL INTERNO'!$O$57),"")</f>
        <v/>
      </c>
      <c r="AH53" s="55" t="str">
        <f>IF(AND('CONTROL INTERNO'!$Y$52="Muy Baja",'CONTROL INTERNO'!$AA$52="Catastrófico"),CONCATENATE("R8C",'CONTROL INTERNO'!$O$52),"")</f>
        <v/>
      </c>
      <c r="AI53" s="56" t="str">
        <f>IF(AND('CONTROL INTERNO'!$Y$53="Muy Baja",'CONTROL INTERNO'!$AA$53="Catastrófico"),CONCATENATE("R8C",'CONTROL INTERNO'!$O$53),"")</f>
        <v/>
      </c>
      <c r="AJ53" s="56" t="str">
        <f>IF(AND('CONTROL INTERNO'!$Y$54="Muy Baja",'CONTROL INTERNO'!$AA$54="Catastrófico"),CONCATENATE("R8C",'CONTROL INTERNO'!$O$54),"")</f>
        <v/>
      </c>
      <c r="AK53" s="56" t="str">
        <f>IF(AND('CONTROL INTERNO'!$Y$55="Muy Baja",'CONTROL INTERNO'!$AA$55="Catastrófico"),CONCATENATE("R8C",'CONTROL INTERNO'!$O$55),"")</f>
        <v/>
      </c>
      <c r="AL53" s="56" t="str">
        <f>IF(AND('CONTROL INTERNO'!$Y$56="Muy Baja",'CONTROL INTERNO'!$AA$56="Catastrófico"),CONCATENATE("R8C",'CONTROL INTERNO'!$O$56),"")</f>
        <v/>
      </c>
      <c r="AM53" s="57" t="str">
        <f>IF(AND('CONTROL INTERNO'!$Y$57="Muy Baja",'CONTROL INTERNO'!$AA$57="Catastrófico"),CONCATENATE("R8C",'CONTROL INTERNO'!$O$57),"")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42"/>
      <c r="C54" s="242"/>
      <c r="D54" s="243"/>
      <c r="E54" s="343"/>
      <c r="F54" s="344"/>
      <c r="G54" s="344"/>
      <c r="H54" s="344"/>
      <c r="I54" s="359"/>
      <c r="J54" s="77" t="str">
        <f>IF(AND('CONTROL INTERNO'!$Y$58="Muy Baja",'CONTROL INTERNO'!$AA$58="Leve"),CONCATENATE("R9C",'CONTROL INTERNO'!$O$58),"")</f>
        <v/>
      </c>
      <c r="K54" s="78" t="str">
        <f>IF(AND('CONTROL INTERNO'!$Y$59="Muy Baja",'CONTROL INTERNO'!$AA$59="Leve"),CONCATENATE("R9C",'CONTROL INTERNO'!$O$59),"")</f>
        <v/>
      </c>
      <c r="L54" s="78" t="str">
        <f>IF(AND('CONTROL INTERNO'!$Y$60="Muy Baja",'CONTROL INTERNO'!$AA$60="Leve"),CONCATENATE("R9C",'CONTROL INTERNO'!$O$60),"")</f>
        <v/>
      </c>
      <c r="M54" s="78" t="str">
        <f>IF(AND('CONTROL INTERNO'!$Y$61="Muy Baja",'CONTROL INTERNO'!$AA$61="Leve"),CONCATENATE("R9C",'CONTROL INTERNO'!$O$61),"")</f>
        <v/>
      </c>
      <c r="N54" s="78" t="str">
        <f>IF(AND('CONTROL INTERNO'!$Y$62="Muy Baja",'CONTROL INTERNO'!$AA$62="Leve"),CONCATENATE("R9C",'CONTROL INTERNO'!$O$62),"")</f>
        <v/>
      </c>
      <c r="O54" s="79" t="str">
        <f>IF(AND('CONTROL INTERNO'!$Y$63="Muy Baja",'CONTROL INTERNO'!$AA$63="Leve"),CONCATENATE("R9C",'CONTROL INTERNO'!$O$63),"")</f>
        <v/>
      </c>
      <c r="P54" s="77" t="str">
        <f>IF(AND('CONTROL INTERNO'!$Y$58="Muy Baja",'CONTROL INTERNO'!$AA$58="Menor"),CONCATENATE("R9C",'CONTROL INTERNO'!$O$58),"")</f>
        <v/>
      </c>
      <c r="Q54" s="78" t="str">
        <f>IF(AND('CONTROL INTERNO'!$Y$59="Muy Baja",'CONTROL INTERNO'!$AA$59="Menor"),CONCATENATE("R9C",'CONTROL INTERNO'!$O$59),"")</f>
        <v/>
      </c>
      <c r="R54" s="78" t="str">
        <f>IF(AND('CONTROL INTERNO'!$Y$60="Muy Baja",'CONTROL INTERNO'!$AA$60="Menor"),CONCATENATE("R9C",'CONTROL INTERNO'!$O$60),"")</f>
        <v/>
      </c>
      <c r="S54" s="78" t="str">
        <f>IF(AND('CONTROL INTERNO'!$Y$61="Muy Baja",'CONTROL INTERNO'!$AA$61="Menor"),CONCATENATE("R9C",'CONTROL INTERNO'!$O$61),"")</f>
        <v/>
      </c>
      <c r="T54" s="78" t="str">
        <f>IF(AND('CONTROL INTERNO'!$Y$62="Muy Baja",'CONTROL INTERNO'!$AA$62="Menor"),CONCATENATE("R9C",'CONTROL INTERNO'!$O$62),"")</f>
        <v/>
      </c>
      <c r="U54" s="79" t="str">
        <f>IF(AND('CONTROL INTERNO'!$Y$63="Muy Baja",'CONTROL INTERNO'!$AA$63="Menor"),CONCATENATE("R9C",'CONTROL INTERNO'!$O$63),"")</f>
        <v/>
      </c>
      <c r="V54" s="68" t="str">
        <f>IF(AND('CONTROL INTERNO'!$Y$58="Muy Baja",'CONTROL INTERNO'!$AA$58="Moderado"),CONCATENATE("R9C",'CONTROL INTERNO'!$O$58),"")</f>
        <v/>
      </c>
      <c r="W54" s="69" t="str">
        <f>IF(AND('CONTROL INTERNO'!$Y$59="Muy Baja",'CONTROL INTERNO'!$AA$59="Moderado"),CONCATENATE("R9C",'CONTROL INTERNO'!$O$59),"")</f>
        <v/>
      </c>
      <c r="X54" s="69" t="str">
        <f>IF(AND('CONTROL INTERNO'!$Y$60="Muy Baja",'CONTROL INTERNO'!$AA$60="Moderado"),CONCATENATE("R9C",'CONTROL INTERNO'!$O$60),"")</f>
        <v/>
      </c>
      <c r="Y54" s="69" t="str">
        <f>IF(AND('CONTROL INTERNO'!$Y$61="Muy Baja",'CONTROL INTERNO'!$AA$61="Moderado"),CONCATENATE("R9C",'CONTROL INTERNO'!$O$61),"")</f>
        <v/>
      </c>
      <c r="Z54" s="69" t="str">
        <f>IF(AND('CONTROL INTERNO'!$Y$62="Muy Baja",'CONTROL INTERNO'!$AA$62="Moderado"),CONCATENATE("R9C",'CONTROL INTERNO'!$O$62),"")</f>
        <v/>
      </c>
      <c r="AA54" s="70" t="str">
        <f>IF(AND('CONTROL INTERNO'!$Y$63="Muy Baja",'CONTROL INTERNO'!$AA$63="Moderado"),CONCATENATE("R9C",'CONTROL INTERNO'!$O$63),"")</f>
        <v/>
      </c>
      <c r="AB54" s="52" t="str">
        <f>IF(AND('CONTROL INTERNO'!$Y$58="Muy Baja",'CONTROL INTERNO'!$AA$58="Mayor"),CONCATENATE("R9C",'CONTROL INTERNO'!$O$58),"")</f>
        <v/>
      </c>
      <c r="AC54" s="53" t="str">
        <f>IF(AND('CONTROL INTERNO'!$Y$59="Muy Baja",'CONTROL INTERNO'!$AA$59="Mayor"),CONCATENATE("R9C",'CONTROL INTERNO'!$O$59),"")</f>
        <v/>
      </c>
      <c r="AD54" s="58" t="str">
        <f>IF(AND('CONTROL INTERNO'!$Y$60="Muy Baja",'CONTROL INTERNO'!$AA$60="Mayor"),CONCATENATE("R9C",'CONTROL INTERNO'!$O$60),"")</f>
        <v/>
      </c>
      <c r="AE54" s="58" t="str">
        <f>IF(AND('CONTROL INTERNO'!$Y$61="Muy Baja",'CONTROL INTERNO'!$AA$61="Mayor"),CONCATENATE("R9C",'CONTROL INTERNO'!$O$61),"")</f>
        <v/>
      </c>
      <c r="AF54" s="58" t="str">
        <f>IF(AND('CONTROL INTERNO'!$Y$62="Muy Baja",'CONTROL INTERNO'!$AA$62="Mayor"),CONCATENATE("R9C",'CONTROL INTERNO'!$O$62),"")</f>
        <v/>
      </c>
      <c r="AG54" s="54" t="str">
        <f>IF(AND('CONTROL INTERNO'!$Y$63="Muy Baja",'CONTROL INTERNO'!$AA$63="Mayor"),CONCATENATE("R9C",'CONTROL INTERNO'!$O$63),"")</f>
        <v/>
      </c>
      <c r="AH54" s="55" t="str">
        <f>IF(AND('CONTROL INTERNO'!$Y$58="Muy Baja",'CONTROL INTERNO'!$AA$58="Catastrófico"),CONCATENATE("R9C",'CONTROL INTERNO'!$O$58),"")</f>
        <v/>
      </c>
      <c r="AI54" s="56" t="str">
        <f>IF(AND('CONTROL INTERNO'!$Y$59="Muy Baja",'CONTROL INTERNO'!$AA$59="Catastrófico"),CONCATENATE("R9C",'CONTROL INTERNO'!$O$59),"")</f>
        <v/>
      </c>
      <c r="AJ54" s="56" t="str">
        <f>IF(AND('CONTROL INTERNO'!$Y$60="Muy Baja",'CONTROL INTERNO'!$AA$60="Catastrófico"),CONCATENATE("R9C",'CONTROL INTERNO'!$O$60),"")</f>
        <v/>
      </c>
      <c r="AK54" s="56" t="str">
        <f>IF(AND('CONTROL INTERNO'!$Y$61="Muy Baja",'CONTROL INTERNO'!$AA$61="Catastrófico"),CONCATENATE("R9C",'CONTROL INTERNO'!$O$61),"")</f>
        <v/>
      </c>
      <c r="AL54" s="56" t="str">
        <f>IF(AND('CONTROL INTERNO'!$Y$62="Muy Baja",'CONTROL INTERNO'!$AA$62="Catastrófico"),CONCATENATE("R9C",'CONTROL INTERNO'!$O$62),"")</f>
        <v/>
      </c>
      <c r="AM54" s="57" t="str">
        <f>IF(AND('CONTROL INTERNO'!$Y$63="Muy Baja",'CONTROL INTERNO'!$AA$63="Catastrófico"),CONCATENATE("R9C",'CONTROL INTERNO'!$O$63),"")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42"/>
      <c r="C55" s="242"/>
      <c r="D55" s="243"/>
      <c r="E55" s="345"/>
      <c r="F55" s="346"/>
      <c r="G55" s="346"/>
      <c r="H55" s="346"/>
      <c r="I55" s="360"/>
      <c r="J55" s="80" t="str">
        <f>IF(AND('CONTROL INTERNO'!$Y$64="Muy Baja",'CONTROL INTERNO'!$AA$64="Leve"),CONCATENATE("R10C",'CONTROL INTERNO'!$O$64),"")</f>
        <v/>
      </c>
      <c r="K55" s="81" t="str">
        <f>IF(AND('CONTROL INTERNO'!$Y$65="Muy Baja",'CONTROL INTERNO'!$AA$65="Leve"),CONCATENATE("R10C",'CONTROL INTERNO'!$O$65),"")</f>
        <v/>
      </c>
      <c r="L55" s="81" t="str">
        <f>IF(AND('CONTROL INTERNO'!$Y$66="Muy Baja",'CONTROL INTERNO'!$AA$66="Leve"),CONCATENATE("R10C",'CONTROL INTERNO'!$O$66),"")</f>
        <v/>
      </c>
      <c r="M55" s="81" t="str">
        <f>IF(AND('CONTROL INTERNO'!$Y$67="Muy Baja",'CONTROL INTERNO'!$AA$67="Leve"),CONCATENATE("R10C",'CONTROL INTERNO'!$O$67),"")</f>
        <v/>
      </c>
      <c r="N55" s="81" t="str">
        <f>IF(AND('CONTROL INTERNO'!$Y$68="Muy Baja",'CONTROL INTERNO'!$AA$68="Leve"),CONCATENATE("R10C",'CONTROL INTERNO'!$O$68),"")</f>
        <v/>
      </c>
      <c r="O55" s="82" t="str">
        <f>IF(AND('CONTROL INTERNO'!$Y$69="Muy Baja",'CONTROL INTERNO'!$AA$69="Leve"),CONCATENATE("R10C",'CONTROL INTERNO'!$O$69),"")</f>
        <v/>
      </c>
      <c r="P55" s="80" t="str">
        <f>IF(AND('CONTROL INTERNO'!$Y$64="Muy Baja",'CONTROL INTERNO'!$AA$64="Menor"),CONCATENATE("R10C",'CONTROL INTERNO'!$O$64),"")</f>
        <v/>
      </c>
      <c r="Q55" s="81" t="str">
        <f>IF(AND('CONTROL INTERNO'!$Y$65="Muy Baja",'CONTROL INTERNO'!$AA$65="Menor"),CONCATENATE("R10C",'CONTROL INTERNO'!$O$65),"")</f>
        <v/>
      </c>
      <c r="R55" s="81" t="str">
        <f>IF(AND('CONTROL INTERNO'!$Y$66="Muy Baja",'CONTROL INTERNO'!$AA$66="Menor"),CONCATENATE("R10C",'CONTROL INTERNO'!$O$66),"")</f>
        <v/>
      </c>
      <c r="S55" s="81" t="str">
        <f>IF(AND('CONTROL INTERNO'!$Y$67="Muy Baja",'CONTROL INTERNO'!$AA$67="Menor"),CONCATENATE("R10C",'CONTROL INTERNO'!$O$67),"")</f>
        <v/>
      </c>
      <c r="T55" s="81" t="str">
        <f>IF(AND('CONTROL INTERNO'!$Y$68="Muy Baja",'CONTROL INTERNO'!$AA$68="Menor"),CONCATENATE("R10C",'CONTROL INTERNO'!$O$68),"")</f>
        <v/>
      </c>
      <c r="U55" s="82" t="str">
        <f>IF(AND('CONTROL INTERNO'!$Y$69="Muy Baja",'CONTROL INTERNO'!$AA$69="Menor"),CONCATENATE("R10C",'CONTROL INTERNO'!$O$69),"")</f>
        <v/>
      </c>
      <c r="V55" s="71" t="str">
        <f>IF(AND('CONTROL INTERNO'!$Y$64="Muy Baja",'CONTROL INTERNO'!$AA$64="Moderado"),CONCATENATE("R10C",'CONTROL INTERNO'!$O$64),"")</f>
        <v/>
      </c>
      <c r="W55" s="72" t="str">
        <f>IF(AND('CONTROL INTERNO'!$Y$65="Muy Baja",'CONTROL INTERNO'!$AA$65="Moderado"),CONCATENATE("R10C",'CONTROL INTERNO'!$O$65),"")</f>
        <v/>
      </c>
      <c r="X55" s="72" t="str">
        <f>IF(AND('CONTROL INTERNO'!$Y$66="Muy Baja",'CONTROL INTERNO'!$AA$66="Moderado"),CONCATENATE("R10C",'CONTROL INTERNO'!$O$66),"")</f>
        <v/>
      </c>
      <c r="Y55" s="72" t="str">
        <f>IF(AND('CONTROL INTERNO'!$Y$67="Muy Baja",'CONTROL INTERNO'!$AA$67="Moderado"),CONCATENATE("R10C",'CONTROL INTERNO'!$O$67),"")</f>
        <v/>
      </c>
      <c r="Z55" s="72" t="str">
        <f>IF(AND('CONTROL INTERNO'!$Y$68="Muy Baja",'CONTROL INTERNO'!$AA$68="Moderado"),CONCATENATE("R10C",'CONTROL INTERNO'!$O$68),"")</f>
        <v/>
      </c>
      <c r="AA55" s="73" t="str">
        <f>IF(AND('CONTROL INTERNO'!$Y$69="Muy Baja",'CONTROL INTERNO'!$AA$69="Moderado"),CONCATENATE("R10C",'CONTROL INTERNO'!$O$69),"")</f>
        <v/>
      </c>
      <c r="AB55" s="59" t="str">
        <f>IF(AND('CONTROL INTERNO'!$Y$64="Muy Baja",'CONTROL INTERNO'!$AA$64="Mayor"),CONCATENATE("R10C",'CONTROL INTERNO'!$O$64),"")</f>
        <v/>
      </c>
      <c r="AC55" s="60" t="str">
        <f>IF(AND('CONTROL INTERNO'!$Y$65="Muy Baja",'CONTROL INTERNO'!$AA$65="Mayor"),CONCATENATE("R10C",'CONTROL INTERNO'!$O$65),"")</f>
        <v/>
      </c>
      <c r="AD55" s="60" t="str">
        <f>IF(AND('CONTROL INTERNO'!$Y$66="Muy Baja",'CONTROL INTERNO'!$AA$66="Mayor"),CONCATENATE("R10C",'CONTROL INTERNO'!$O$66),"")</f>
        <v/>
      </c>
      <c r="AE55" s="60" t="str">
        <f>IF(AND('CONTROL INTERNO'!$Y$67="Muy Baja",'CONTROL INTERNO'!$AA$67="Mayor"),CONCATENATE("R10C",'CONTROL INTERNO'!$O$67),"")</f>
        <v/>
      </c>
      <c r="AF55" s="60" t="str">
        <f>IF(AND('CONTROL INTERNO'!$Y$68="Muy Baja",'CONTROL INTERNO'!$AA$68="Mayor"),CONCATENATE("R10C",'CONTROL INTERNO'!$O$68),"")</f>
        <v/>
      </c>
      <c r="AG55" s="61" t="str">
        <f>IF(AND('CONTROL INTERNO'!$Y$69="Muy Baja",'CONTROL INTERNO'!$AA$69="Mayor"),CONCATENATE("R10C",'CONTROL INTERNO'!$O$69),"")</f>
        <v/>
      </c>
      <c r="AH55" s="62" t="str">
        <f>IF(AND('CONTROL INTERNO'!$Y$64="Muy Baja",'CONTROL INTERNO'!$AA$64="Catastrófico"),CONCATENATE("R10C",'CONTROL INTERNO'!$O$64),"")</f>
        <v/>
      </c>
      <c r="AI55" s="63" t="str">
        <f>IF(AND('CONTROL INTERNO'!$Y$65="Muy Baja",'CONTROL INTERNO'!$AA$65="Catastrófico"),CONCATENATE("R10C",'CONTROL INTERNO'!$O$65),"")</f>
        <v/>
      </c>
      <c r="AJ55" s="63" t="str">
        <f>IF(AND('CONTROL INTERNO'!$Y$66="Muy Baja",'CONTROL INTERNO'!$AA$66="Catastrófico"),CONCATENATE("R10C",'CONTROL INTERNO'!$O$66),"")</f>
        <v/>
      </c>
      <c r="AK55" s="63" t="str">
        <f>IF(AND('CONTROL INTERNO'!$Y$67="Muy Baja",'CONTROL INTERNO'!$AA$67="Catastrófico"),CONCATENATE("R10C",'CONTROL INTERNO'!$O$67),"")</f>
        <v/>
      </c>
      <c r="AL55" s="63" t="str">
        <f>IF(AND('CONTROL INTERNO'!$Y$68="Muy Baja",'CONTROL INTERNO'!$AA$68="Catastrófico"),CONCATENATE("R10C",'CONTROL INTERNO'!$O$68),"")</f>
        <v/>
      </c>
      <c r="AM55" s="64" t="str">
        <f>IF(AND('CONTROL INTERNO'!$Y$69="Muy Baja",'CONTROL INTERNO'!$AA$69="Catastrófico"),CONCATENATE("R10C",'CONTROL INTERNO'!$O$69),"")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9" t="s">
        <v>112</v>
      </c>
      <c r="K56" s="340"/>
      <c r="L56" s="340"/>
      <c r="M56" s="340"/>
      <c r="N56" s="340"/>
      <c r="O56" s="358"/>
      <c r="P56" s="339" t="s">
        <v>111</v>
      </c>
      <c r="Q56" s="340"/>
      <c r="R56" s="340"/>
      <c r="S56" s="340"/>
      <c r="T56" s="340"/>
      <c r="U56" s="358"/>
      <c r="V56" s="339" t="s">
        <v>110</v>
      </c>
      <c r="W56" s="340"/>
      <c r="X56" s="340"/>
      <c r="Y56" s="340"/>
      <c r="Z56" s="340"/>
      <c r="AA56" s="358"/>
      <c r="AB56" s="339" t="s">
        <v>109</v>
      </c>
      <c r="AC56" s="379"/>
      <c r="AD56" s="340"/>
      <c r="AE56" s="340"/>
      <c r="AF56" s="340"/>
      <c r="AG56" s="358"/>
      <c r="AH56" s="339" t="s">
        <v>108</v>
      </c>
      <c r="AI56" s="340"/>
      <c r="AJ56" s="340"/>
      <c r="AK56" s="340"/>
      <c r="AL56" s="340"/>
      <c r="AM56" s="35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3"/>
      <c r="K57" s="344"/>
      <c r="L57" s="344"/>
      <c r="M57" s="344"/>
      <c r="N57" s="344"/>
      <c r="O57" s="359"/>
      <c r="P57" s="343"/>
      <c r="Q57" s="344"/>
      <c r="R57" s="344"/>
      <c r="S57" s="344"/>
      <c r="T57" s="344"/>
      <c r="U57" s="359"/>
      <c r="V57" s="343"/>
      <c r="W57" s="344"/>
      <c r="X57" s="344"/>
      <c r="Y57" s="344"/>
      <c r="Z57" s="344"/>
      <c r="AA57" s="359"/>
      <c r="AB57" s="343"/>
      <c r="AC57" s="344"/>
      <c r="AD57" s="344"/>
      <c r="AE57" s="344"/>
      <c r="AF57" s="344"/>
      <c r="AG57" s="359"/>
      <c r="AH57" s="343"/>
      <c r="AI57" s="344"/>
      <c r="AJ57" s="344"/>
      <c r="AK57" s="344"/>
      <c r="AL57" s="344"/>
      <c r="AM57" s="35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3"/>
      <c r="K58" s="344"/>
      <c r="L58" s="344"/>
      <c r="M58" s="344"/>
      <c r="N58" s="344"/>
      <c r="O58" s="359"/>
      <c r="P58" s="343"/>
      <c r="Q58" s="344"/>
      <c r="R58" s="344"/>
      <c r="S58" s="344"/>
      <c r="T58" s="344"/>
      <c r="U58" s="359"/>
      <c r="V58" s="343"/>
      <c r="W58" s="344"/>
      <c r="X58" s="344"/>
      <c r="Y58" s="344"/>
      <c r="Z58" s="344"/>
      <c r="AA58" s="359"/>
      <c r="AB58" s="343"/>
      <c r="AC58" s="344"/>
      <c r="AD58" s="344"/>
      <c r="AE58" s="344"/>
      <c r="AF58" s="344"/>
      <c r="AG58" s="359"/>
      <c r="AH58" s="343"/>
      <c r="AI58" s="344"/>
      <c r="AJ58" s="344"/>
      <c r="AK58" s="344"/>
      <c r="AL58" s="344"/>
      <c r="AM58" s="35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3"/>
      <c r="K59" s="344"/>
      <c r="L59" s="344"/>
      <c r="M59" s="344"/>
      <c r="N59" s="344"/>
      <c r="O59" s="359"/>
      <c r="P59" s="343"/>
      <c r="Q59" s="344"/>
      <c r="R59" s="344"/>
      <c r="S59" s="344"/>
      <c r="T59" s="344"/>
      <c r="U59" s="359"/>
      <c r="V59" s="343"/>
      <c r="W59" s="344"/>
      <c r="X59" s="344"/>
      <c r="Y59" s="344"/>
      <c r="Z59" s="344"/>
      <c r="AA59" s="359"/>
      <c r="AB59" s="343"/>
      <c r="AC59" s="344"/>
      <c r="AD59" s="344"/>
      <c r="AE59" s="344"/>
      <c r="AF59" s="344"/>
      <c r="AG59" s="359"/>
      <c r="AH59" s="343"/>
      <c r="AI59" s="344"/>
      <c r="AJ59" s="344"/>
      <c r="AK59" s="344"/>
      <c r="AL59" s="344"/>
      <c r="AM59" s="35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3"/>
      <c r="K60" s="344"/>
      <c r="L60" s="344"/>
      <c r="M60" s="344"/>
      <c r="N60" s="344"/>
      <c r="O60" s="359"/>
      <c r="P60" s="343"/>
      <c r="Q60" s="344"/>
      <c r="R60" s="344"/>
      <c r="S60" s="344"/>
      <c r="T60" s="344"/>
      <c r="U60" s="359"/>
      <c r="V60" s="343"/>
      <c r="W60" s="344"/>
      <c r="X60" s="344"/>
      <c r="Y60" s="344"/>
      <c r="Z60" s="344"/>
      <c r="AA60" s="359"/>
      <c r="AB60" s="343"/>
      <c r="AC60" s="344"/>
      <c r="AD60" s="344"/>
      <c r="AE60" s="344"/>
      <c r="AF60" s="344"/>
      <c r="AG60" s="359"/>
      <c r="AH60" s="343"/>
      <c r="AI60" s="344"/>
      <c r="AJ60" s="344"/>
      <c r="AK60" s="344"/>
      <c r="AL60" s="344"/>
      <c r="AM60" s="35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5"/>
      <c r="K61" s="346"/>
      <c r="L61" s="346"/>
      <c r="M61" s="346"/>
      <c r="N61" s="346"/>
      <c r="O61" s="360"/>
      <c r="P61" s="345"/>
      <c r="Q61" s="346"/>
      <c r="R61" s="346"/>
      <c r="S61" s="346"/>
      <c r="T61" s="346"/>
      <c r="U61" s="360"/>
      <c r="V61" s="345"/>
      <c r="W61" s="346"/>
      <c r="X61" s="346"/>
      <c r="Y61" s="346"/>
      <c r="Z61" s="346"/>
      <c r="AA61" s="360"/>
      <c r="AB61" s="345"/>
      <c r="AC61" s="346"/>
      <c r="AD61" s="346"/>
      <c r="AE61" s="346"/>
      <c r="AF61" s="346"/>
      <c r="AG61" s="360"/>
      <c r="AH61" s="345"/>
      <c r="AI61" s="346"/>
      <c r="AJ61" s="346"/>
      <c r="AK61" s="346"/>
      <c r="AL61" s="346"/>
      <c r="AM61" s="360"/>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0" t="s">
        <v>55</v>
      </c>
      <c r="C1" s="380"/>
      <c r="D1" s="38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60" zoomScaleNormal="60"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1" t="s">
        <v>63</v>
      </c>
      <c r="C1" s="381"/>
      <c r="D1" s="381"/>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2" t="s">
        <v>78</v>
      </c>
      <c r="C1" s="383"/>
      <c r="D1" s="383"/>
      <c r="E1" s="383"/>
      <c r="F1" s="384"/>
    </row>
    <row r="2" spans="2:6" ht="16.5" thickBot="1" x14ac:dyDescent="0.3">
      <c r="B2" s="90"/>
      <c r="C2" s="90"/>
      <c r="D2" s="90"/>
      <c r="E2" s="90"/>
      <c r="F2" s="90"/>
    </row>
    <row r="3" spans="2:6" ht="16.5" thickBot="1" x14ac:dyDescent="0.25">
      <c r="B3" s="386" t="s">
        <v>64</v>
      </c>
      <c r="C3" s="387"/>
      <c r="D3" s="387"/>
      <c r="E3" s="102" t="s">
        <v>65</v>
      </c>
      <c r="F3" s="103" t="s">
        <v>66</v>
      </c>
    </row>
    <row r="4" spans="2:6" ht="31.5" x14ac:dyDescent="0.2">
      <c r="B4" s="388" t="s">
        <v>67</v>
      </c>
      <c r="C4" s="390" t="s">
        <v>13</v>
      </c>
      <c r="D4" s="91" t="s">
        <v>14</v>
      </c>
      <c r="E4" s="92" t="s">
        <v>68</v>
      </c>
      <c r="F4" s="93">
        <v>0.25</v>
      </c>
    </row>
    <row r="5" spans="2:6" ht="47.25" x14ac:dyDescent="0.2">
      <c r="B5" s="389"/>
      <c r="C5" s="391"/>
      <c r="D5" s="94" t="s">
        <v>15</v>
      </c>
      <c r="E5" s="95" t="s">
        <v>69</v>
      </c>
      <c r="F5" s="96">
        <v>0.15</v>
      </c>
    </row>
    <row r="6" spans="2:6" ht="47.25" x14ac:dyDescent="0.2">
      <c r="B6" s="389"/>
      <c r="C6" s="391"/>
      <c r="D6" s="94" t="s">
        <v>16</v>
      </c>
      <c r="E6" s="95" t="s">
        <v>70</v>
      </c>
      <c r="F6" s="96">
        <v>0.1</v>
      </c>
    </row>
    <row r="7" spans="2:6" ht="63" x14ac:dyDescent="0.2">
      <c r="B7" s="389"/>
      <c r="C7" s="391" t="s">
        <v>17</v>
      </c>
      <c r="D7" s="94" t="s">
        <v>10</v>
      </c>
      <c r="E7" s="95" t="s">
        <v>71</v>
      </c>
      <c r="F7" s="96">
        <v>0.25</v>
      </c>
    </row>
    <row r="8" spans="2:6" ht="31.5" x14ac:dyDescent="0.2">
      <c r="B8" s="389"/>
      <c r="C8" s="391"/>
      <c r="D8" s="94" t="s">
        <v>9</v>
      </c>
      <c r="E8" s="95" t="s">
        <v>72</v>
      </c>
      <c r="F8" s="96">
        <v>0.15</v>
      </c>
    </row>
    <row r="9" spans="2:6" ht="47.25" x14ac:dyDescent="0.2">
      <c r="B9" s="389" t="s">
        <v>162</v>
      </c>
      <c r="C9" s="391" t="s">
        <v>18</v>
      </c>
      <c r="D9" s="94" t="s">
        <v>19</v>
      </c>
      <c r="E9" s="95" t="s">
        <v>73</v>
      </c>
      <c r="F9" s="97" t="s">
        <v>74</v>
      </c>
    </row>
    <row r="10" spans="2:6" ht="63" x14ac:dyDescent="0.2">
      <c r="B10" s="389"/>
      <c r="C10" s="391"/>
      <c r="D10" s="94" t="s">
        <v>20</v>
      </c>
      <c r="E10" s="95" t="s">
        <v>75</v>
      </c>
      <c r="F10" s="97" t="s">
        <v>74</v>
      </c>
    </row>
    <row r="11" spans="2:6" ht="47.25" x14ac:dyDescent="0.2">
      <c r="B11" s="389"/>
      <c r="C11" s="391" t="s">
        <v>21</v>
      </c>
      <c r="D11" s="94" t="s">
        <v>22</v>
      </c>
      <c r="E11" s="95" t="s">
        <v>76</v>
      </c>
      <c r="F11" s="97" t="s">
        <v>74</v>
      </c>
    </row>
    <row r="12" spans="2:6" ht="47.25" x14ac:dyDescent="0.2">
      <c r="B12" s="389"/>
      <c r="C12" s="391"/>
      <c r="D12" s="94" t="s">
        <v>23</v>
      </c>
      <c r="E12" s="95" t="s">
        <v>77</v>
      </c>
      <c r="F12" s="97" t="s">
        <v>74</v>
      </c>
    </row>
    <row r="13" spans="2:6" ht="31.5" x14ac:dyDescent="0.2">
      <c r="B13" s="389"/>
      <c r="C13" s="391" t="s">
        <v>24</v>
      </c>
      <c r="D13" s="94" t="s">
        <v>119</v>
      </c>
      <c r="E13" s="95" t="s">
        <v>122</v>
      </c>
      <c r="F13" s="97" t="s">
        <v>74</v>
      </c>
    </row>
    <row r="14" spans="2:6" ht="32.25" thickBot="1" x14ac:dyDescent="0.25">
      <c r="B14" s="392"/>
      <c r="C14" s="393"/>
      <c r="D14" s="98" t="s">
        <v>120</v>
      </c>
      <c r="E14" s="99" t="s">
        <v>121</v>
      </c>
      <c r="F14" s="100" t="s">
        <v>74</v>
      </c>
    </row>
    <row r="15" spans="2:6" ht="49.5" customHeight="1" x14ac:dyDescent="0.2">
      <c r="B15" s="385" t="s">
        <v>159</v>
      </c>
      <c r="C15" s="385"/>
      <c r="D15" s="385"/>
      <c r="E15" s="385"/>
      <c r="F15" s="385"/>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2060"/>
  </sheetPr>
  <dimension ref="A1:BP72"/>
  <sheetViews>
    <sheetView tabSelected="1" zoomScale="70" zoomScaleNormal="70" workbookViewId="0">
      <selection activeCell="B3" sqref="B3:N3"/>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463</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240</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241</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229</v>
      </c>
      <c r="D10" s="224" t="s">
        <v>427</v>
      </c>
      <c r="E10" s="227" t="s">
        <v>228</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428</v>
      </c>
      <c r="Q10" s="127" t="str">
        <f>IF(OR(R10="Preventivo",R10="Detectivo"),"Probabilidad",IF(R10="Correctivo","Impacto",""))</f>
        <v>Impacto</v>
      </c>
      <c r="R10" s="128" t="s">
        <v>16</v>
      </c>
      <c r="S10" s="128" t="s">
        <v>9</v>
      </c>
      <c r="T10" s="129" t="str">
        <f>IF(AND(R10="Preventivo",S10="Automático"),"50%",IF(AND(R10="Preventivo",S10="Manual"),"40%",IF(AND(R10="Detectivo",S10="Automático"),"40%",IF(AND(R10="Detectivo",S10="Manual"),"30%",IF(AND(R10="Correctivo",S10="Automático"),"35%",IF(AND(R10="Correctivo",S10="Manual"),"25%",""))))))</f>
        <v>25%</v>
      </c>
      <c r="U10" s="128" t="s">
        <v>19</v>
      </c>
      <c r="V10" s="128" t="s">
        <v>22</v>
      </c>
      <c r="W10" s="128" t="s">
        <v>119</v>
      </c>
      <c r="X10" s="130">
        <f>IFERROR(IF(Q10="Probabilidad",(I10-(+I10*T10)),IF(Q10="Impacto",I10,"")),"")</f>
        <v>0.6</v>
      </c>
      <c r="Y10" s="131" t="str">
        <f>IFERROR(IF(X10="","",IF(X10&lt;=0.2,"Muy Baja",IF(X10&lt;=0.4,"Baja",IF(X10&lt;=0.6,"Media",IF(X10&lt;=0.8,"Alta","Muy Alta"))))),"")</f>
        <v>Media</v>
      </c>
      <c r="Z10" s="132">
        <f>+X10</f>
        <v>0.6</v>
      </c>
      <c r="AA10" s="131" t="str">
        <f ca="1">IFERROR(IF(AB10="","",IF(AB10&lt;=0.2,"Leve",IF(AB10&lt;=0.4,"Menor",IF(AB10&lt;=0.6,"Moderado",IF(AB10&lt;=0.8,"Mayor","Catastrófico"))))),"")</f>
        <v>Moderado</v>
      </c>
      <c r="AB10" s="132">
        <f ca="1">IFERROR(IF(Q10="Impacto",(M10-(+M10*T10)),IF(Q10="Probabilidad",M10,"")),"")</f>
        <v>0.44999999999999996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430</v>
      </c>
      <c r="AF10" s="135" t="s">
        <v>431</v>
      </c>
      <c r="AG10" s="140" t="s">
        <v>230</v>
      </c>
      <c r="AH10" s="140" t="s">
        <v>231</v>
      </c>
      <c r="AI10" s="135" t="s">
        <v>429</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428</v>
      </c>
      <c r="Q11" s="127" t="str">
        <f>IF(OR(R11="Preventivo",R11="Detectivo"),"Probabilidad",IF(R11="Correctivo","Impacto",""))</f>
        <v>Impacto</v>
      </c>
      <c r="R11" s="128" t="s">
        <v>16</v>
      </c>
      <c r="S11" s="128" t="s">
        <v>9</v>
      </c>
      <c r="T11" s="129" t="str">
        <f t="shared" ref="T11:T15" si="0">IF(AND(R11="Preventivo",S11="Automático"),"50%",IF(AND(R11="Preventivo",S11="Manual"),"40%",IF(AND(R11="Detectivo",S11="Automático"),"40%",IF(AND(R11="Detectivo",S11="Manual"),"30%",IF(AND(R11="Correctivo",S11="Automático"),"35%",IF(AND(R11="Correctivo",S11="Manual"),"25%",""))))))</f>
        <v>25%</v>
      </c>
      <c r="U11" s="128" t="s">
        <v>19</v>
      </c>
      <c r="V11" s="128" t="s">
        <v>22</v>
      </c>
      <c r="W11" s="128" t="s">
        <v>119</v>
      </c>
      <c r="X11" s="130">
        <f>IFERROR(IF(AND(Q10="Probabilidad",Q11="Probabilidad"),(Z10-(+Z10*T11)),IF(Q11="Probabilidad",(I10-(+I10*T11)),IF(Q11="Impacto",Z10,""))),"")</f>
        <v>0.6</v>
      </c>
      <c r="Y11" s="131" t="str">
        <f t="shared" ref="Y11:Y69" si="1">IFERROR(IF(X11="","",IF(X11&lt;=0.2,"Muy Baja",IF(X11&lt;=0.4,"Baja",IF(X11&lt;=0.6,"Media",IF(X11&lt;=0.8,"Alta","Muy Alta"))))),"")</f>
        <v>Media</v>
      </c>
      <c r="Z11" s="132">
        <f t="shared" ref="Z11:Z15" si="2">+X11</f>
        <v>0.6</v>
      </c>
      <c r="AA11" s="131" t="str">
        <f t="shared" ref="AA11:AA69" ca="1" si="3">IFERROR(IF(AB11="","",IF(AB11&lt;=0.2,"Leve",IF(AB11&lt;=0.4,"Menor",IF(AB11&lt;=0.6,"Moderado",IF(AB11&lt;=0.8,"Mayor","Catastrófico"))))),"")</f>
        <v>Menor</v>
      </c>
      <c r="AB11" s="132">
        <f ca="1">IFERROR(IF(AND(Q10="Impacto",Q11="Impacto"),(AB10-(+AB10*T11)),IF(Q11="Impacto",($M$10-(+$M$10*T11)),IF(Q11="Probabilidad",AB10,""))),"")</f>
        <v>0.33749999999999997</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232</v>
      </c>
      <c r="AF11" s="135" t="s">
        <v>233</v>
      </c>
      <c r="AG11" s="140" t="s">
        <v>230</v>
      </c>
      <c r="AH11" s="140" t="s">
        <v>231</v>
      </c>
      <c r="AI11" s="135" t="s">
        <v>234</v>
      </c>
      <c r="AJ11" s="136"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26" t="s">
        <v>428</v>
      </c>
      <c r="Q12" s="127" t="str">
        <f>IF(OR(R12="Preventivo",R12="Detectivo"),"Probabilidad",IF(R12="Correctivo","Impacto",""))</f>
        <v>Impacto</v>
      </c>
      <c r="R12" s="128" t="s">
        <v>16</v>
      </c>
      <c r="S12" s="128" t="s">
        <v>9</v>
      </c>
      <c r="T12" s="129" t="str">
        <f t="shared" si="0"/>
        <v>25%</v>
      </c>
      <c r="U12" s="128" t="s">
        <v>19</v>
      </c>
      <c r="V12" s="128" t="s">
        <v>22</v>
      </c>
      <c r="W12" s="128" t="s">
        <v>119</v>
      </c>
      <c r="X12" s="130">
        <f>IFERROR(IF(AND(Q11="Probabilidad",Q12="Probabilidad"),(Z11-(+Z11*T12)),IF(AND(Q11="Impacto",Q12="Probabilidad"),(Z10-(+Z10*T12)),IF(Q12="Impacto",Z11,""))),"")</f>
        <v>0.6</v>
      </c>
      <c r="Y12" s="131" t="str">
        <f t="shared" si="1"/>
        <v>Media</v>
      </c>
      <c r="Z12" s="132">
        <f t="shared" si="2"/>
        <v>0.6</v>
      </c>
      <c r="AA12" s="131" t="str">
        <f t="shared" ca="1" si="3"/>
        <v>Menor</v>
      </c>
      <c r="AB12" s="132">
        <f ca="1">IFERROR(IF(AND(Q11="Impacto",Q12="Impacto"),(AB11-(+AB11*T12)),IF(AND(Q11="Probabilidad",Q12="Impacto"),(AB10-(+AB10*T12)),IF(Q12="Probabilidad",AB11,""))),"")</f>
        <v>0.25312499999999999</v>
      </c>
      <c r="AC12" s="133" t="str">
        <f t="shared" ca="1" si="4"/>
        <v>Moderado</v>
      </c>
      <c r="AD12" s="134" t="s">
        <v>136</v>
      </c>
      <c r="AE12" s="135" t="s">
        <v>235</v>
      </c>
      <c r="AF12" s="135" t="s">
        <v>236</v>
      </c>
      <c r="AG12" s="140" t="s">
        <v>237</v>
      </c>
      <c r="AH12" s="140" t="s">
        <v>216</v>
      </c>
      <c r="AI12" s="135"/>
      <c r="AJ12" s="136"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t="s">
        <v>428</v>
      </c>
      <c r="Q13" s="127" t="str">
        <f t="shared" ref="Q13:Q15" si="5">IF(OR(R13="Preventivo",R13="Detectivo"),"Probabilidad",IF(R13="Correctivo","Impacto",""))</f>
        <v>Impacto</v>
      </c>
      <c r="R13" s="128" t="s">
        <v>16</v>
      </c>
      <c r="S13" s="128" t="s">
        <v>9</v>
      </c>
      <c r="T13" s="129" t="str">
        <f t="shared" si="0"/>
        <v>25%</v>
      </c>
      <c r="U13" s="128" t="s">
        <v>19</v>
      </c>
      <c r="V13" s="128" t="s">
        <v>22</v>
      </c>
      <c r="W13" s="128" t="s">
        <v>119</v>
      </c>
      <c r="X13" s="130">
        <f t="shared" ref="X13:X15" si="6">IFERROR(IF(AND(Q12="Probabilidad",Q13="Probabilidad"),(Z12-(+Z12*T13)),IF(AND(Q12="Impacto",Q13="Probabilidad"),(Z11-(+Z11*T13)),IF(Q13="Impacto",Z12,""))),"")</f>
        <v>0.6</v>
      </c>
      <c r="Y13" s="131" t="str">
        <f t="shared" si="1"/>
        <v>Media</v>
      </c>
      <c r="Z13" s="132">
        <f t="shared" si="2"/>
        <v>0.6</v>
      </c>
      <c r="AA13" s="131" t="str">
        <f t="shared" ca="1" si="3"/>
        <v>Leve</v>
      </c>
      <c r="AB13" s="132">
        <f t="shared" ref="AB13:AB15" ca="1" si="7">IFERROR(IF(AND(Q12="Impacto",Q13="Impacto"),(AB12-(+AB12*T13)),IF(AND(Q12="Probabilidad",Q13="Impacto"),(AB11-(+AB11*T13)),IF(Q13="Probabilidad",AB12,""))),"")</f>
        <v>0.18984374999999998</v>
      </c>
      <c r="AC13" s="133" t="str">
        <f ca="1">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4" t="s">
        <v>136</v>
      </c>
      <c r="AE13" s="135" t="s">
        <v>239</v>
      </c>
      <c r="AF13" s="135" t="s">
        <v>238</v>
      </c>
      <c r="AG13" s="140" t="s">
        <v>237</v>
      </c>
      <c r="AH13" s="140" t="s">
        <v>216</v>
      </c>
      <c r="AI13" s="135"/>
      <c r="AJ13" s="136" t="s">
        <v>41</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244</v>
      </c>
      <c r="D16" s="224" t="s">
        <v>243</v>
      </c>
      <c r="E16" s="227" t="s">
        <v>242</v>
      </c>
      <c r="F16" s="224" t="s">
        <v>123</v>
      </c>
      <c r="G16" s="230">
        <v>360</v>
      </c>
      <c r="H16" s="233" t="str">
        <f>IF(G16&lt;=0,"",IF(G16&lt;=2,"Muy Baja",IF(G16&lt;=24,"Baja",IF(G16&lt;=500,"Media",IF(G16&lt;=5000,"Alta","Muy Alta")))))</f>
        <v>Media</v>
      </c>
      <c r="I16" s="218">
        <f>IF(H16="","",IF(H16="Muy Baja",0.2,IF(H16="Baja",0.4,IF(H16="Media",0.6,IF(H16="Alta",0.8,IF(H16="Muy Alta",1,))))))</f>
        <v>0.6</v>
      </c>
      <c r="J16" s="236" t="s">
        <v>155</v>
      </c>
      <c r="K16" s="218"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18">
        <f ca="1">IF(L16="","",IF(L16="Leve",0.2,IF(L16="Menor",0.4,IF(L16="Moderado",0.6,IF(L16="Mayor",0.8,IF(L16="Catastrófico",1,))))))</f>
        <v>0.6</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26" t="s">
        <v>245</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22</v>
      </c>
      <c r="W16" s="128" t="s">
        <v>119</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Moderado</v>
      </c>
      <c r="AB16" s="132">
        <f ca="1">IFERROR(IF(Q16="Impacto",(M16-(+M16*T16)),IF(Q16="Probabilidad",M16,"")),"")</f>
        <v>0.6</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135" t="s">
        <v>246</v>
      </c>
      <c r="AF16" s="135" t="s">
        <v>247</v>
      </c>
      <c r="AG16" s="140" t="s">
        <v>230</v>
      </c>
      <c r="AH16" s="140" t="s">
        <v>231</v>
      </c>
      <c r="AI16" s="135" t="s">
        <v>248</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t="s">
        <v>249</v>
      </c>
      <c r="Q17" s="127" t="str">
        <f>IF(OR(R17="Preventivo",R17="Detectivo"),"Probabilidad",IF(R17="Correctivo","Impacto",""))</f>
        <v>Probabilidad</v>
      </c>
      <c r="R17" s="128" t="s">
        <v>14</v>
      </c>
      <c r="S17" s="128" t="s">
        <v>9</v>
      </c>
      <c r="T17" s="129" t="str">
        <f t="shared" ref="T17:T21" si="8">IF(AND(R17="Preventivo",S17="Automático"),"50%",IF(AND(R17="Preventivo",S17="Manual"),"40%",IF(AND(R17="Detectivo",S17="Automático"),"40%",IF(AND(R17="Detectivo",S17="Manual"),"30%",IF(AND(R17="Correctivo",S17="Automático"),"35%",IF(AND(R17="Correctivo",S17="Manual"),"25%",""))))))</f>
        <v>40%</v>
      </c>
      <c r="U17" s="128" t="s">
        <v>19</v>
      </c>
      <c r="V17" s="128" t="s">
        <v>22</v>
      </c>
      <c r="W17" s="128" t="s">
        <v>119</v>
      </c>
      <c r="X17" s="130">
        <f>IFERROR(IF(AND(Q16="Probabilidad",Q17="Probabilidad"),(Z16-(+Z16*T17)),IF(Q17="Probabilidad",(I16-(+I16*T17)),IF(Q17="Impacto",Z16,""))),"")</f>
        <v>0.216</v>
      </c>
      <c r="Y17" s="131" t="str">
        <f t="shared" si="1"/>
        <v>Baja</v>
      </c>
      <c r="Z17" s="132">
        <f t="shared" ref="Z17:Z21" si="9">+X17</f>
        <v>0.216</v>
      </c>
      <c r="AA17" s="131" t="str">
        <f t="shared" ca="1" si="3"/>
        <v>Moderado</v>
      </c>
      <c r="AB17" s="132">
        <f ca="1">IFERROR(IF(AND(Q16="Impacto",Q17="Impacto"),(AB10-(+AB10*T17)),IF(Q17="Impacto",($M$16-(+$M$16*T17)),IF(Q17="Probabilidad",AB10,""))),"")</f>
        <v>0.44999999999999996</v>
      </c>
      <c r="AC17" s="133"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4" t="s">
        <v>136</v>
      </c>
      <c r="AE17" s="135" t="s">
        <v>251</v>
      </c>
      <c r="AF17" s="135" t="s">
        <v>250</v>
      </c>
      <c r="AG17" s="140" t="s">
        <v>230</v>
      </c>
      <c r="AH17" s="137" t="s">
        <v>252</v>
      </c>
      <c r="AI17" s="135" t="s">
        <v>253</v>
      </c>
      <c r="AJ17" s="136" t="s">
        <v>40</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t="s">
        <v>254</v>
      </c>
      <c r="Q18" s="127" t="str">
        <f>IF(OR(R18="Preventivo",R18="Detectivo"),"Probabilidad",IF(R18="Correctivo","Impacto",""))</f>
        <v>Probabilidad</v>
      </c>
      <c r="R18" s="128" t="s">
        <v>14</v>
      </c>
      <c r="S18" s="128" t="s">
        <v>9</v>
      </c>
      <c r="T18" s="129" t="str">
        <f t="shared" si="8"/>
        <v>40%</v>
      </c>
      <c r="U18" s="128" t="s">
        <v>19</v>
      </c>
      <c r="V18" s="128" t="s">
        <v>22</v>
      </c>
      <c r="W18" s="128" t="s">
        <v>119</v>
      </c>
      <c r="X18" s="130">
        <f>IFERROR(IF(AND(Q17="Probabilidad",Q18="Probabilidad"),(Z17-(+Z17*T18)),IF(AND(Q17="Impacto",Q18="Probabilidad"),(Z16-(+Z16*T18)),IF(Q18="Impacto",Z17,""))),"")</f>
        <v>0.12959999999999999</v>
      </c>
      <c r="Y18" s="131" t="str">
        <f t="shared" si="1"/>
        <v>Muy Baja</v>
      </c>
      <c r="Z18" s="132">
        <f t="shared" si="9"/>
        <v>0.12959999999999999</v>
      </c>
      <c r="AA18" s="131" t="str">
        <f t="shared" ca="1" si="3"/>
        <v>Moderado</v>
      </c>
      <c r="AB18" s="132">
        <f ca="1">IFERROR(IF(AND(Q17="Impacto",Q18="Impacto"),(AB17-(+AB17*T18)),IF(AND(Q17="Probabilidad",Q18="Impacto"),(AB16-(+AB16*T18)),IF(Q18="Probabilidad",AB17,""))),"")</f>
        <v>0.44999999999999996</v>
      </c>
      <c r="AC18" s="133" t="str">
        <f t="shared" ca="1" si="10"/>
        <v>Moderado</v>
      </c>
      <c r="AD18" s="134" t="s">
        <v>136</v>
      </c>
      <c r="AE18" s="135" t="s">
        <v>255</v>
      </c>
      <c r="AF18" s="135" t="s">
        <v>256</v>
      </c>
      <c r="AG18" s="140" t="s">
        <v>237</v>
      </c>
      <c r="AH18" s="137" t="s">
        <v>216</v>
      </c>
      <c r="AI18" s="135" t="s">
        <v>257</v>
      </c>
      <c r="AJ18" s="136"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3006" priority="227" operator="equal">
      <formula>"Muy Alta"</formula>
    </cfRule>
    <cfRule type="cellIs" dxfId="3005" priority="228" operator="equal">
      <formula>"Alta"</formula>
    </cfRule>
    <cfRule type="cellIs" dxfId="3004" priority="229" operator="equal">
      <formula>"Media"</formula>
    </cfRule>
    <cfRule type="cellIs" dxfId="3003" priority="230" operator="equal">
      <formula>"Baja"</formula>
    </cfRule>
    <cfRule type="cellIs" dxfId="3002" priority="231" operator="equal">
      <formula>"Muy Baja"</formula>
    </cfRule>
  </conditionalFormatting>
  <conditionalFormatting sqref="L10 L16 L22 L28 L34 L40 L46 L52 L58 L64">
    <cfRule type="cellIs" dxfId="3001" priority="222" operator="equal">
      <formula>"Catastrófico"</formula>
    </cfRule>
    <cfRule type="cellIs" dxfId="3000" priority="223" operator="equal">
      <formula>"Mayor"</formula>
    </cfRule>
    <cfRule type="cellIs" dxfId="2999" priority="224" operator="equal">
      <formula>"Moderado"</formula>
    </cfRule>
    <cfRule type="cellIs" dxfId="2998" priority="225" operator="equal">
      <formula>"Menor"</formula>
    </cfRule>
    <cfRule type="cellIs" dxfId="2997" priority="226" operator="equal">
      <formula>"Leve"</formula>
    </cfRule>
  </conditionalFormatting>
  <conditionalFormatting sqref="N10">
    <cfRule type="cellIs" dxfId="2996" priority="218" operator="equal">
      <formula>"Extremo"</formula>
    </cfRule>
    <cfRule type="cellIs" dxfId="2995" priority="219" operator="equal">
      <formula>"Alto"</formula>
    </cfRule>
    <cfRule type="cellIs" dxfId="2994" priority="220" operator="equal">
      <formula>"Moderado"</formula>
    </cfRule>
    <cfRule type="cellIs" dxfId="2993" priority="221" operator="equal">
      <formula>"Bajo"</formula>
    </cfRule>
  </conditionalFormatting>
  <conditionalFormatting sqref="Y10:Y15">
    <cfRule type="cellIs" dxfId="2992" priority="213" operator="equal">
      <formula>"Muy Alta"</formula>
    </cfRule>
    <cfRule type="cellIs" dxfId="2991" priority="214" operator="equal">
      <formula>"Alta"</formula>
    </cfRule>
    <cfRule type="cellIs" dxfId="2990" priority="215" operator="equal">
      <formula>"Media"</formula>
    </cfRule>
    <cfRule type="cellIs" dxfId="2989" priority="216" operator="equal">
      <formula>"Baja"</formula>
    </cfRule>
    <cfRule type="cellIs" dxfId="2988" priority="217" operator="equal">
      <formula>"Muy Baja"</formula>
    </cfRule>
  </conditionalFormatting>
  <conditionalFormatting sqref="AA10:AA15">
    <cfRule type="cellIs" dxfId="2987" priority="208" operator="equal">
      <formula>"Catastrófico"</formula>
    </cfRule>
    <cfRule type="cellIs" dxfId="2986" priority="209" operator="equal">
      <formula>"Mayor"</formula>
    </cfRule>
    <cfRule type="cellIs" dxfId="2985" priority="210" operator="equal">
      <formula>"Moderado"</formula>
    </cfRule>
    <cfRule type="cellIs" dxfId="2984" priority="211" operator="equal">
      <formula>"Menor"</formula>
    </cfRule>
    <cfRule type="cellIs" dxfId="2983" priority="212" operator="equal">
      <formula>"Leve"</formula>
    </cfRule>
  </conditionalFormatting>
  <conditionalFormatting sqref="AC10:AC15">
    <cfRule type="cellIs" dxfId="2982" priority="204" operator="equal">
      <formula>"Extremo"</formula>
    </cfRule>
    <cfRule type="cellIs" dxfId="2981" priority="205" operator="equal">
      <formula>"Alto"</formula>
    </cfRule>
    <cfRule type="cellIs" dxfId="2980" priority="206" operator="equal">
      <formula>"Moderado"</formula>
    </cfRule>
    <cfRule type="cellIs" dxfId="2979" priority="207" operator="equal">
      <formula>"Bajo"</formula>
    </cfRule>
  </conditionalFormatting>
  <conditionalFormatting sqref="H58">
    <cfRule type="cellIs" dxfId="2978" priority="43" operator="equal">
      <formula>"Muy Alta"</formula>
    </cfRule>
    <cfRule type="cellIs" dxfId="2977" priority="44" operator="equal">
      <formula>"Alta"</formula>
    </cfRule>
    <cfRule type="cellIs" dxfId="2976" priority="45" operator="equal">
      <formula>"Media"</formula>
    </cfRule>
    <cfRule type="cellIs" dxfId="2975" priority="46" operator="equal">
      <formula>"Baja"</formula>
    </cfRule>
    <cfRule type="cellIs" dxfId="2974" priority="47" operator="equal">
      <formula>"Muy Baja"</formula>
    </cfRule>
  </conditionalFormatting>
  <conditionalFormatting sqref="N16">
    <cfRule type="cellIs" dxfId="2973" priority="200" operator="equal">
      <formula>"Extremo"</formula>
    </cfRule>
    <cfRule type="cellIs" dxfId="2972" priority="201" operator="equal">
      <formula>"Alto"</formula>
    </cfRule>
    <cfRule type="cellIs" dxfId="2971" priority="202" operator="equal">
      <formula>"Moderado"</formula>
    </cfRule>
    <cfRule type="cellIs" dxfId="2970" priority="203" operator="equal">
      <formula>"Bajo"</formula>
    </cfRule>
  </conditionalFormatting>
  <conditionalFormatting sqref="Y16:Y21">
    <cfRule type="cellIs" dxfId="2969" priority="195" operator="equal">
      <formula>"Muy Alta"</formula>
    </cfRule>
    <cfRule type="cellIs" dxfId="2968" priority="196" operator="equal">
      <formula>"Alta"</formula>
    </cfRule>
    <cfRule type="cellIs" dxfId="2967" priority="197" operator="equal">
      <formula>"Media"</formula>
    </cfRule>
    <cfRule type="cellIs" dxfId="2966" priority="198" operator="equal">
      <formula>"Baja"</formula>
    </cfRule>
    <cfRule type="cellIs" dxfId="2965" priority="199" operator="equal">
      <formula>"Muy Baja"</formula>
    </cfRule>
  </conditionalFormatting>
  <conditionalFormatting sqref="AA16:AA21">
    <cfRule type="cellIs" dxfId="2964" priority="190" operator="equal">
      <formula>"Catastrófico"</formula>
    </cfRule>
    <cfRule type="cellIs" dxfId="2963" priority="191" operator="equal">
      <formula>"Mayor"</formula>
    </cfRule>
    <cfRule type="cellIs" dxfId="2962" priority="192" operator="equal">
      <formula>"Moderado"</formula>
    </cfRule>
    <cfRule type="cellIs" dxfId="2961" priority="193" operator="equal">
      <formula>"Menor"</formula>
    </cfRule>
    <cfRule type="cellIs" dxfId="2960" priority="194" operator="equal">
      <formula>"Leve"</formula>
    </cfRule>
  </conditionalFormatting>
  <conditionalFormatting sqref="AC16:AC21">
    <cfRule type="cellIs" dxfId="2959" priority="186" operator="equal">
      <formula>"Extremo"</formula>
    </cfRule>
    <cfRule type="cellIs" dxfId="2958" priority="187" operator="equal">
      <formula>"Alto"</formula>
    </cfRule>
    <cfRule type="cellIs" dxfId="2957" priority="188" operator="equal">
      <formula>"Moderado"</formula>
    </cfRule>
    <cfRule type="cellIs" dxfId="2956" priority="189" operator="equal">
      <formula>"Bajo"</formula>
    </cfRule>
  </conditionalFormatting>
  <conditionalFormatting sqref="H22">
    <cfRule type="cellIs" dxfId="2955" priority="181" operator="equal">
      <formula>"Muy Alta"</formula>
    </cfRule>
    <cfRule type="cellIs" dxfId="2954" priority="182" operator="equal">
      <formula>"Alta"</formula>
    </cfRule>
    <cfRule type="cellIs" dxfId="2953" priority="183" operator="equal">
      <formula>"Media"</formula>
    </cfRule>
    <cfRule type="cellIs" dxfId="2952" priority="184" operator="equal">
      <formula>"Baja"</formula>
    </cfRule>
    <cfRule type="cellIs" dxfId="2951" priority="185" operator="equal">
      <formula>"Muy Baja"</formula>
    </cfRule>
  </conditionalFormatting>
  <conditionalFormatting sqref="N22">
    <cfRule type="cellIs" dxfId="2950" priority="177" operator="equal">
      <formula>"Extremo"</formula>
    </cfRule>
    <cfRule type="cellIs" dxfId="2949" priority="178" operator="equal">
      <formula>"Alto"</formula>
    </cfRule>
    <cfRule type="cellIs" dxfId="2948" priority="179" operator="equal">
      <formula>"Moderado"</formula>
    </cfRule>
    <cfRule type="cellIs" dxfId="2947" priority="180" operator="equal">
      <formula>"Bajo"</formula>
    </cfRule>
  </conditionalFormatting>
  <conditionalFormatting sqref="Y22:Y27">
    <cfRule type="cellIs" dxfId="2946" priority="172" operator="equal">
      <formula>"Muy Alta"</formula>
    </cfRule>
    <cfRule type="cellIs" dxfId="2945" priority="173" operator="equal">
      <formula>"Alta"</formula>
    </cfRule>
    <cfRule type="cellIs" dxfId="2944" priority="174" operator="equal">
      <formula>"Media"</formula>
    </cfRule>
    <cfRule type="cellIs" dxfId="2943" priority="175" operator="equal">
      <formula>"Baja"</formula>
    </cfRule>
    <cfRule type="cellIs" dxfId="2942" priority="176" operator="equal">
      <formula>"Muy Baja"</formula>
    </cfRule>
  </conditionalFormatting>
  <conditionalFormatting sqref="AA22:AA27">
    <cfRule type="cellIs" dxfId="2941" priority="167" operator="equal">
      <formula>"Catastrófico"</formula>
    </cfRule>
    <cfRule type="cellIs" dxfId="2940" priority="168" operator="equal">
      <formula>"Mayor"</formula>
    </cfRule>
    <cfRule type="cellIs" dxfId="2939" priority="169" operator="equal">
      <formula>"Moderado"</formula>
    </cfRule>
    <cfRule type="cellIs" dxfId="2938" priority="170" operator="equal">
      <formula>"Menor"</formula>
    </cfRule>
    <cfRule type="cellIs" dxfId="2937" priority="171" operator="equal">
      <formula>"Leve"</formula>
    </cfRule>
  </conditionalFormatting>
  <conditionalFormatting sqref="AC22:AC27">
    <cfRule type="cellIs" dxfId="2936" priority="163" operator="equal">
      <formula>"Extremo"</formula>
    </cfRule>
    <cfRule type="cellIs" dxfId="2935" priority="164" operator="equal">
      <formula>"Alto"</formula>
    </cfRule>
    <cfRule type="cellIs" dxfId="2934" priority="165" operator="equal">
      <formula>"Moderado"</formula>
    </cfRule>
    <cfRule type="cellIs" dxfId="2933" priority="166" operator="equal">
      <formula>"Bajo"</formula>
    </cfRule>
  </conditionalFormatting>
  <conditionalFormatting sqref="H28">
    <cfRule type="cellIs" dxfId="2932" priority="158" operator="equal">
      <formula>"Muy Alta"</formula>
    </cfRule>
    <cfRule type="cellIs" dxfId="2931" priority="159" operator="equal">
      <formula>"Alta"</formula>
    </cfRule>
    <cfRule type="cellIs" dxfId="2930" priority="160" operator="equal">
      <formula>"Media"</formula>
    </cfRule>
    <cfRule type="cellIs" dxfId="2929" priority="161" operator="equal">
      <formula>"Baja"</formula>
    </cfRule>
    <cfRule type="cellIs" dxfId="2928" priority="162" operator="equal">
      <formula>"Muy Baja"</formula>
    </cfRule>
  </conditionalFormatting>
  <conditionalFormatting sqref="N28">
    <cfRule type="cellIs" dxfId="2927" priority="154" operator="equal">
      <formula>"Extremo"</formula>
    </cfRule>
    <cfRule type="cellIs" dxfId="2926" priority="155" operator="equal">
      <formula>"Alto"</formula>
    </cfRule>
    <cfRule type="cellIs" dxfId="2925" priority="156" operator="equal">
      <formula>"Moderado"</formula>
    </cfRule>
    <cfRule type="cellIs" dxfId="2924" priority="157" operator="equal">
      <formula>"Bajo"</formula>
    </cfRule>
  </conditionalFormatting>
  <conditionalFormatting sqref="Y28:Y33">
    <cfRule type="cellIs" dxfId="2923" priority="149" operator="equal">
      <formula>"Muy Alta"</formula>
    </cfRule>
    <cfRule type="cellIs" dxfId="2922" priority="150" operator="equal">
      <formula>"Alta"</formula>
    </cfRule>
    <cfRule type="cellIs" dxfId="2921" priority="151" operator="equal">
      <formula>"Media"</formula>
    </cfRule>
    <cfRule type="cellIs" dxfId="2920" priority="152" operator="equal">
      <formula>"Baja"</formula>
    </cfRule>
    <cfRule type="cellIs" dxfId="2919" priority="153" operator="equal">
      <formula>"Muy Baja"</formula>
    </cfRule>
  </conditionalFormatting>
  <conditionalFormatting sqref="AA28:AA33">
    <cfRule type="cellIs" dxfId="2918" priority="144" operator="equal">
      <formula>"Catastrófico"</formula>
    </cfRule>
    <cfRule type="cellIs" dxfId="2917" priority="145" operator="equal">
      <formula>"Mayor"</formula>
    </cfRule>
    <cfRule type="cellIs" dxfId="2916" priority="146" operator="equal">
      <formula>"Moderado"</formula>
    </cfRule>
    <cfRule type="cellIs" dxfId="2915" priority="147" operator="equal">
      <formula>"Menor"</formula>
    </cfRule>
    <cfRule type="cellIs" dxfId="2914" priority="148" operator="equal">
      <formula>"Leve"</formula>
    </cfRule>
  </conditionalFormatting>
  <conditionalFormatting sqref="AC28:AC33">
    <cfRule type="cellIs" dxfId="2913" priority="140" operator="equal">
      <formula>"Extremo"</formula>
    </cfRule>
    <cfRule type="cellIs" dxfId="2912" priority="141" operator="equal">
      <formula>"Alto"</formula>
    </cfRule>
    <cfRule type="cellIs" dxfId="2911" priority="142" operator="equal">
      <formula>"Moderado"</formula>
    </cfRule>
    <cfRule type="cellIs" dxfId="2910" priority="143" operator="equal">
      <formula>"Bajo"</formula>
    </cfRule>
  </conditionalFormatting>
  <conditionalFormatting sqref="H34">
    <cfRule type="cellIs" dxfId="2909" priority="135" operator="equal">
      <formula>"Muy Alta"</formula>
    </cfRule>
    <cfRule type="cellIs" dxfId="2908" priority="136" operator="equal">
      <formula>"Alta"</formula>
    </cfRule>
    <cfRule type="cellIs" dxfId="2907" priority="137" operator="equal">
      <formula>"Media"</formula>
    </cfRule>
    <cfRule type="cellIs" dxfId="2906" priority="138" operator="equal">
      <formula>"Baja"</formula>
    </cfRule>
    <cfRule type="cellIs" dxfId="2905" priority="139" operator="equal">
      <formula>"Muy Baja"</formula>
    </cfRule>
  </conditionalFormatting>
  <conditionalFormatting sqref="N34">
    <cfRule type="cellIs" dxfId="2904" priority="131" operator="equal">
      <formula>"Extremo"</formula>
    </cfRule>
    <cfRule type="cellIs" dxfId="2903" priority="132" operator="equal">
      <formula>"Alto"</formula>
    </cfRule>
    <cfRule type="cellIs" dxfId="2902" priority="133" operator="equal">
      <formula>"Moderado"</formula>
    </cfRule>
    <cfRule type="cellIs" dxfId="2901" priority="134" operator="equal">
      <formula>"Bajo"</formula>
    </cfRule>
  </conditionalFormatting>
  <conditionalFormatting sqref="Y34:Y39">
    <cfRule type="cellIs" dxfId="2900" priority="126" operator="equal">
      <formula>"Muy Alta"</formula>
    </cfRule>
    <cfRule type="cellIs" dxfId="2899" priority="127" operator="equal">
      <formula>"Alta"</formula>
    </cfRule>
    <cfRule type="cellIs" dxfId="2898" priority="128" operator="equal">
      <formula>"Media"</formula>
    </cfRule>
    <cfRule type="cellIs" dxfId="2897" priority="129" operator="equal">
      <formula>"Baja"</formula>
    </cfRule>
    <cfRule type="cellIs" dxfId="2896" priority="130" operator="equal">
      <formula>"Muy Baja"</formula>
    </cfRule>
  </conditionalFormatting>
  <conditionalFormatting sqref="AA34:AA39">
    <cfRule type="cellIs" dxfId="2895" priority="121" operator="equal">
      <formula>"Catastrófico"</formula>
    </cfRule>
    <cfRule type="cellIs" dxfId="2894" priority="122" operator="equal">
      <formula>"Mayor"</formula>
    </cfRule>
    <cfRule type="cellIs" dxfId="2893" priority="123" operator="equal">
      <formula>"Moderado"</formula>
    </cfRule>
    <cfRule type="cellIs" dxfId="2892" priority="124" operator="equal">
      <formula>"Menor"</formula>
    </cfRule>
    <cfRule type="cellIs" dxfId="2891" priority="125" operator="equal">
      <formula>"Leve"</formula>
    </cfRule>
  </conditionalFormatting>
  <conditionalFormatting sqref="AC34:AC39">
    <cfRule type="cellIs" dxfId="2890" priority="117" operator="equal">
      <formula>"Extremo"</formula>
    </cfRule>
    <cfRule type="cellIs" dxfId="2889" priority="118" operator="equal">
      <formula>"Alto"</formula>
    </cfRule>
    <cfRule type="cellIs" dxfId="2888" priority="119" operator="equal">
      <formula>"Moderado"</formula>
    </cfRule>
    <cfRule type="cellIs" dxfId="2887" priority="120" operator="equal">
      <formula>"Bajo"</formula>
    </cfRule>
  </conditionalFormatting>
  <conditionalFormatting sqref="H40">
    <cfRule type="cellIs" dxfId="2886" priority="112" operator="equal">
      <formula>"Muy Alta"</formula>
    </cfRule>
    <cfRule type="cellIs" dxfId="2885" priority="113" operator="equal">
      <formula>"Alta"</formula>
    </cfRule>
    <cfRule type="cellIs" dxfId="2884" priority="114" operator="equal">
      <formula>"Media"</formula>
    </cfRule>
    <cfRule type="cellIs" dxfId="2883" priority="115" operator="equal">
      <formula>"Baja"</formula>
    </cfRule>
    <cfRule type="cellIs" dxfId="2882" priority="116" operator="equal">
      <formula>"Muy Baja"</formula>
    </cfRule>
  </conditionalFormatting>
  <conditionalFormatting sqref="N40">
    <cfRule type="cellIs" dxfId="2881" priority="108" operator="equal">
      <formula>"Extremo"</formula>
    </cfRule>
    <cfRule type="cellIs" dxfId="2880" priority="109" operator="equal">
      <formula>"Alto"</formula>
    </cfRule>
    <cfRule type="cellIs" dxfId="2879" priority="110" operator="equal">
      <formula>"Moderado"</formula>
    </cfRule>
    <cfRule type="cellIs" dxfId="2878" priority="111" operator="equal">
      <formula>"Bajo"</formula>
    </cfRule>
  </conditionalFormatting>
  <conditionalFormatting sqref="Y40:Y45">
    <cfRule type="cellIs" dxfId="2877" priority="103" operator="equal">
      <formula>"Muy Alta"</formula>
    </cfRule>
    <cfRule type="cellIs" dxfId="2876" priority="104" operator="equal">
      <formula>"Alta"</formula>
    </cfRule>
    <cfRule type="cellIs" dxfId="2875" priority="105" operator="equal">
      <formula>"Media"</formula>
    </cfRule>
    <cfRule type="cellIs" dxfId="2874" priority="106" operator="equal">
      <formula>"Baja"</formula>
    </cfRule>
    <cfRule type="cellIs" dxfId="2873" priority="107" operator="equal">
      <formula>"Muy Baja"</formula>
    </cfRule>
  </conditionalFormatting>
  <conditionalFormatting sqref="AA40:AA45">
    <cfRule type="cellIs" dxfId="2872" priority="98" operator="equal">
      <formula>"Catastrófico"</formula>
    </cfRule>
    <cfRule type="cellIs" dxfId="2871" priority="99" operator="equal">
      <formula>"Mayor"</formula>
    </cfRule>
    <cfRule type="cellIs" dxfId="2870" priority="100" operator="equal">
      <formula>"Moderado"</formula>
    </cfRule>
    <cfRule type="cellIs" dxfId="2869" priority="101" operator="equal">
      <formula>"Menor"</formula>
    </cfRule>
    <cfRule type="cellIs" dxfId="2868" priority="102" operator="equal">
      <formula>"Leve"</formula>
    </cfRule>
  </conditionalFormatting>
  <conditionalFormatting sqref="AC40:AC45">
    <cfRule type="cellIs" dxfId="2867" priority="94" operator="equal">
      <formula>"Extremo"</formula>
    </cfRule>
    <cfRule type="cellIs" dxfId="2866" priority="95" operator="equal">
      <formula>"Alto"</formula>
    </cfRule>
    <cfRule type="cellIs" dxfId="2865" priority="96" operator="equal">
      <formula>"Moderado"</formula>
    </cfRule>
    <cfRule type="cellIs" dxfId="2864" priority="97" operator="equal">
      <formula>"Bajo"</formula>
    </cfRule>
  </conditionalFormatting>
  <conditionalFormatting sqref="H46">
    <cfRule type="cellIs" dxfId="2863" priority="89" operator="equal">
      <formula>"Muy Alta"</formula>
    </cfRule>
    <cfRule type="cellIs" dxfId="2862" priority="90" operator="equal">
      <formula>"Alta"</formula>
    </cfRule>
    <cfRule type="cellIs" dxfId="2861" priority="91" operator="equal">
      <formula>"Media"</formula>
    </cfRule>
    <cfRule type="cellIs" dxfId="2860" priority="92" operator="equal">
      <formula>"Baja"</formula>
    </cfRule>
    <cfRule type="cellIs" dxfId="2859" priority="93" operator="equal">
      <formula>"Muy Baja"</formula>
    </cfRule>
  </conditionalFormatting>
  <conditionalFormatting sqref="N46">
    <cfRule type="cellIs" dxfId="2858" priority="85" operator="equal">
      <formula>"Extremo"</formula>
    </cfRule>
    <cfRule type="cellIs" dxfId="2857" priority="86" operator="equal">
      <formula>"Alto"</formula>
    </cfRule>
    <cfRule type="cellIs" dxfId="2856" priority="87" operator="equal">
      <formula>"Moderado"</formula>
    </cfRule>
    <cfRule type="cellIs" dxfId="2855" priority="88" operator="equal">
      <formula>"Bajo"</formula>
    </cfRule>
  </conditionalFormatting>
  <conditionalFormatting sqref="Y46:Y51">
    <cfRule type="cellIs" dxfId="2854" priority="80" operator="equal">
      <formula>"Muy Alta"</formula>
    </cfRule>
    <cfRule type="cellIs" dxfId="2853" priority="81" operator="equal">
      <formula>"Alta"</formula>
    </cfRule>
    <cfRule type="cellIs" dxfId="2852" priority="82" operator="equal">
      <formula>"Media"</formula>
    </cfRule>
    <cfRule type="cellIs" dxfId="2851" priority="83" operator="equal">
      <formula>"Baja"</formula>
    </cfRule>
    <cfRule type="cellIs" dxfId="2850" priority="84" operator="equal">
      <formula>"Muy Baja"</formula>
    </cfRule>
  </conditionalFormatting>
  <conditionalFormatting sqref="AA46:AA51">
    <cfRule type="cellIs" dxfId="2849" priority="75" operator="equal">
      <formula>"Catastrófico"</formula>
    </cfRule>
    <cfRule type="cellIs" dxfId="2848" priority="76" operator="equal">
      <formula>"Mayor"</formula>
    </cfRule>
    <cfRule type="cellIs" dxfId="2847" priority="77" operator="equal">
      <formula>"Moderado"</formula>
    </cfRule>
    <cfRule type="cellIs" dxfId="2846" priority="78" operator="equal">
      <formula>"Menor"</formula>
    </cfRule>
    <cfRule type="cellIs" dxfId="2845" priority="79" operator="equal">
      <formula>"Leve"</formula>
    </cfRule>
  </conditionalFormatting>
  <conditionalFormatting sqref="AC46:AC51">
    <cfRule type="cellIs" dxfId="2844" priority="71" operator="equal">
      <formula>"Extremo"</formula>
    </cfRule>
    <cfRule type="cellIs" dxfId="2843" priority="72" operator="equal">
      <formula>"Alto"</formula>
    </cfRule>
    <cfRule type="cellIs" dxfId="2842" priority="73" operator="equal">
      <formula>"Moderado"</formula>
    </cfRule>
    <cfRule type="cellIs" dxfId="2841" priority="74" operator="equal">
      <formula>"Bajo"</formula>
    </cfRule>
  </conditionalFormatting>
  <conditionalFormatting sqref="H52">
    <cfRule type="cellIs" dxfId="2840" priority="66" operator="equal">
      <formula>"Muy Alta"</formula>
    </cfRule>
    <cfRule type="cellIs" dxfId="2839" priority="67" operator="equal">
      <formula>"Alta"</formula>
    </cfRule>
    <cfRule type="cellIs" dxfId="2838" priority="68" operator="equal">
      <formula>"Media"</formula>
    </cfRule>
    <cfRule type="cellIs" dxfId="2837" priority="69" operator="equal">
      <formula>"Baja"</formula>
    </cfRule>
    <cfRule type="cellIs" dxfId="2836" priority="70" operator="equal">
      <formula>"Muy Baja"</formula>
    </cfRule>
  </conditionalFormatting>
  <conditionalFormatting sqref="N52">
    <cfRule type="cellIs" dxfId="2835" priority="62" operator="equal">
      <formula>"Extremo"</formula>
    </cfRule>
    <cfRule type="cellIs" dxfId="2834" priority="63" operator="equal">
      <formula>"Alto"</formula>
    </cfRule>
    <cfRule type="cellIs" dxfId="2833" priority="64" operator="equal">
      <formula>"Moderado"</formula>
    </cfRule>
    <cfRule type="cellIs" dxfId="2832" priority="65" operator="equal">
      <formula>"Bajo"</formula>
    </cfRule>
  </conditionalFormatting>
  <conditionalFormatting sqref="Y52:Y57">
    <cfRule type="cellIs" dxfId="2831" priority="57" operator="equal">
      <formula>"Muy Alta"</formula>
    </cfRule>
    <cfRule type="cellIs" dxfId="2830" priority="58" operator="equal">
      <formula>"Alta"</formula>
    </cfRule>
    <cfRule type="cellIs" dxfId="2829" priority="59" operator="equal">
      <formula>"Media"</formula>
    </cfRule>
    <cfRule type="cellIs" dxfId="2828" priority="60" operator="equal">
      <formula>"Baja"</formula>
    </cfRule>
    <cfRule type="cellIs" dxfId="2827" priority="61" operator="equal">
      <formula>"Muy Baja"</formula>
    </cfRule>
  </conditionalFormatting>
  <conditionalFormatting sqref="AA52:AA57">
    <cfRule type="cellIs" dxfId="2826" priority="52" operator="equal">
      <formula>"Catastrófico"</formula>
    </cfRule>
    <cfRule type="cellIs" dxfId="2825" priority="53" operator="equal">
      <formula>"Mayor"</formula>
    </cfRule>
    <cfRule type="cellIs" dxfId="2824" priority="54" operator="equal">
      <formula>"Moderado"</formula>
    </cfRule>
    <cfRule type="cellIs" dxfId="2823" priority="55" operator="equal">
      <formula>"Menor"</formula>
    </cfRule>
    <cfRule type="cellIs" dxfId="2822" priority="56" operator="equal">
      <formula>"Leve"</formula>
    </cfRule>
  </conditionalFormatting>
  <conditionalFormatting sqref="AC52:AC57">
    <cfRule type="cellIs" dxfId="2821" priority="48" operator="equal">
      <formula>"Extremo"</formula>
    </cfRule>
    <cfRule type="cellIs" dxfId="2820" priority="49" operator="equal">
      <formula>"Alto"</formula>
    </cfRule>
    <cfRule type="cellIs" dxfId="2819" priority="50" operator="equal">
      <formula>"Moderado"</formula>
    </cfRule>
    <cfRule type="cellIs" dxfId="2818" priority="51" operator="equal">
      <formula>"Bajo"</formula>
    </cfRule>
  </conditionalFormatting>
  <conditionalFormatting sqref="N58">
    <cfRule type="cellIs" dxfId="2817" priority="39" operator="equal">
      <formula>"Extremo"</formula>
    </cfRule>
    <cfRule type="cellIs" dxfId="2816" priority="40" operator="equal">
      <formula>"Alto"</formula>
    </cfRule>
    <cfRule type="cellIs" dxfId="2815" priority="41" operator="equal">
      <formula>"Moderado"</formula>
    </cfRule>
    <cfRule type="cellIs" dxfId="2814" priority="42" operator="equal">
      <formula>"Bajo"</formula>
    </cfRule>
  </conditionalFormatting>
  <conditionalFormatting sqref="Y58:Y63">
    <cfRule type="cellIs" dxfId="2813" priority="34" operator="equal">
      <formula>"Muy Alta"</formula>
    </cfRule>
    <cfRule type="cellIs" dxfId="2812" priority="35" operator="equal">
      <formula>"Alta"</formula>
    </cfRule>
    <cfRule type="cellIs" dxfId="2811" priority="36" operator="equal">
      <formula>"Media"</formula>
    </cfRule>
    <cfRule type="cellIs" dxfId="2810" priority="37" operator="equal">
      <formula>"Baja"</formula>
    </cfRule>
    <cfRule type="cellIs" dxfId="2809" priority="38" operator="equal">
      <formula>"Muy Baja"</formula>
    </cfRule>
  </conditionalFormatting>
  <conditionalFormatting sqref="AA58:AA63">
    <cfRule type="cellIs" dxfId="2808" priority="29" operator="equal">
      <formula>"Catastrófico"</formula>
    </cfRule>
    <cfRule type="cellIs" dxfId="2807" priority="30" operator="equal">
      <formula>"Mayor"</formula>
    </cfRule>
    <cfRule type="cellIs" dxfId="2806" priority="31" operator="equal">
      <formula>"Moderado"</formula>
    </cfRule>
    <cfRule type="cellIs" dxfId="2805" priority="32" operator="equal">
      <formula>"Menor"</formula>
    </cfRule>
    <cfRule type="cellIs" dxfId="2804" priority="33" operator="equal">
      <formula>"Leve"</formula>
    </cfRule>
  </conditionalFormatting>
  <conditionalFormatting sqref="AC58:AC63">
    <cfRule type="cellIs" dxfId="2803" priority="25" operator="equal">
      <formula>"Extremo"</formula>
    </cfRule>
    <cfRule type="cellIs" dxfId="2802" priority="26" operator="equal">
      <formula>"Alto"</formula>
    </cfRule>
    <cfRule type="cellIs" dxfId="2801" priority="27" operator="equal">
      <formula>"Moderado"</formula>
    </cfRule>
    <cfRule type="cellIs" dxfId="2800" priority="28" operator="equal">
      <formula>"Bajo"</formula>
    </cfRule>
  </conditionalFormatting>
  <conditionalFormatting sqref="H64">
    <cfRule type="cellIs" dxfId="2799" priority="20" operator="equal">
      <formula>"Muy Alta"</formula>
    </cfRule>
    <cfRule type="cellIs" dxfId="2798" priority="21" operator="equal">
      <formula>"Alta"</formula>
    </cfRule>
    <cfRule type="cellIs" dxfId="2797" priority="22" operator="equal">
      <formula>"Media"</formula>
    </cfRule>
    <cfRule type="cellIs" dxfId="2796" priority="23" operator="equal">
      <formula>"Baja"</formula>
    </cfRule>
    <cfRule type="cellIs" dxfId="2795" priority="24" operator="equal">
      <formula>"Muy Baja"</formula>
    </cfRule>
  </conditionalFormatting>
  <conditionalFormatting sqref="N64">
    <cfRule type="cellIs" dxfId="2794" priority="16" operator="equal">
      <formula>"Extremo"</formula>
    </cfRule>
    <cfRule type="cellIs" dxfId="2793" priority="17" operator="equal">
      <formula>"Alto"</formula>
    </cfRule>
    <cfRule type="cellIs" dxfId="2792" priority="18" operator="equal">
      <formula>"Moderado"</formula>
    </cfRule>
    <cfRule type="cellIs" dxfId="2791" priority="19" operator="equal">
      <formula>"Bajo"</formula>
    </cfRule>
  </conditionalFormatting>
  <conditionalFormatting sqref="Y64:Y69">
    <cfRule type="cellIs" dxfId="2790" priority="11" operator="equal">
      <formula>"Muy Alta"</formula>
    </cfRule>
    <cfRule type="cellIs" dxfId="2789" priority="12" operator="equal">
      <formula>"Alta"</formula>
    </cfRule>
    <cfRule type="cellIs" dxfId="2788" priority="13" operator="equal">
      <formula>"Media"</formula>
    </cfRule>
    <cfRule type="cellIs" dxfId="2787" priority="14" operator="equal">
      <formula>"Baja"</formula>
    </cfRule>
    <cfRule type="cellIs" dxfId="2786" priority="15" operator="equal">
      <formula>"Muy Baja"</formula>
    </cfRule>
  </conditionalFormatting>
  <conditionalFormatting sqref="AA64:AA69">
    <cfRule type="cellIs" dxfId="2785" priority="6" operator="equal">
      <formula>"Catastrófico"</formula>
    </cfRule>
    <cfRule type="cellIs" dxfId="2784" priority="7" operator="equal">
      <formula>"Mayor"</formula>
    </cfRule>
    <cfRule type="cellIs" dxfId="2783" priority="8" operator="equal">
      <formula>"Moderado"</formula>
    </cfRule>
    <cfRule type="cellIs" dxfId="2782" priority="9" operator="equal">
      <formula>"Menor"</formula>
    </cfRule>
    <cfRule type="cellIs" dxfId="2781" priority="10" operator="equal">
      <formula>"Leve"</formula>
    </cfRule>
  </conditionalFormatting>
  <conditionalFormatting sqref="AC64:AC69">
    <cfRule type="cellIs" dxfId="2780" priority="2" operator="equal">
      <formula>"Extremo"</formula>
    </cfRule>
    <cfRule type="cellIs" dxfId="2779" priority="3" operator="equal">
      <formula>"Alto"</formula>
    </cfRule>
    <cfRule type="cellIs" dxfId="2778" priority="4" operator="equal">
      <formula>"Moderado"</formula>
    </cfRule>
    <cfRule type="cellIs" dxfId="2777" priority="5" operator="equal">
      <formula>"Bajo"</formula>
    </cfRule>
  </conditionalFormatting>
  <conditionalFormatting sqref="K10:K69">
    <cfRule type="containsText" dxfId="2776"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I4" zoomScale="50" zoomScaleNormal="50" workbookViewId="0">
      <selection activeCell="AG8" sqref="AG8:AG9"/>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258</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259</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260</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263</v>
      </c>
      <c r="D10" s="224" t="s">
        <v>262</v>
      </c>
      <c r="E10" s="227" t="s">
        <v>261</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267</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265</v>
      </c>
      <c r="AF10" s="135" t="s">
        <v>266</v>
      </c>
      <c r="AG10" s="140" t="s">
        <v>264</v>
      </c>
      <c r="AH10" s="140" t="s">
        <v>231</v>
      </c>
      <c r="AI10" s="135" t="s">
        <v>268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269</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119</v>
      </c>
      <c r="X11" s="130">
        <f>IFERROR(IF(AND(Q10="Probabilidad",Q11="Probabilidad"),(Z10-(+Z10*T11)),IF(Q11="Probabilidad",(I10-(+I10*T11)),IF(Q11="Impacto",Z10,""))),"")</f>
        <v>0.216</v>
      </c>
      <c r="Y11" s="131" t="str">
        <f t="shared" ref="Y11:Y69" si="1">IFERROR(IF(X11="","",IF(X11&lt;=0.2,"Muy Baja",IF(X11&lt;=0.4,"Baja",IF(X11&lt;=0.6,"Media",IF(X11&lt;=0.8,"Alta","Muy Alta"))))),"")</f>
        <v>Baja</v>
      </c>
      <c r="Z11" s="132">
        <f t="shared" ref="Z11:Z15" si="2">+X11</f>
        <v>0.216</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270</v>
      </c>
      <c r="AF11" s="135" t="s">
        <v>266</v>
      </c>
      <c r="AG11" s="137" t="s">
        <v>271</v>
      </c>
      <c r="AH11" s="140" t="s">
        <v>216</v>
      </c>
      <c r="AI11" s="135" t="s">
        <v>272</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c r="C16" s="224"/>
      <c r="D16" s="224"/>
      <c r="E16" s="227"/>
      <c r="F16" s="224"/>
      <c r="G16" s="230"/>
      <c r="H16" s="233" t="str">
        <f>IF(G16&lt;=0,"",IF(G16&lt;=2,"Muy Baja",IF(G16&lt;=24,"Baja",IF(G16&lt;=500,"Media",IF(G16&lt;=5000,"Alta","Muy Alta")))))</f>
        <v/>
      </c>
      <c r="I16" s="218" t="str">
        <f>IF(H16="","",IF(H16="Muy Baja",0.2,IF(H16="Baja",0.4,IF(H16="Media",0.6,IF(H16="Alta",0.8,IF(H16="Muy Alta",1,))))))</f>
        <v/>
      </c>
      <c r="J16" s="236"/>
      <c r="K16" s="218">
        <f ca="1">IF(NOT(ISERROR(MATCH(J16,'Tabla Impacto'!$B$221:$B$223,0))),'Tabla Impacto'!$F$223&amp;"Por favor no seleccionar los criterios de impacto(Afectación Económica o presupuestal y Pérdida Reputacional)",J16)</f>
        <v>0</v>
      </c>
      <c r="L16" s="233" t="str">
        <f ca="1">IF(OR(K16='Tabla Impacto'!$C$11,K16='Tabla Impacto'!$D$11),"Leve",IF(OR(K16='Tabla Impacto'!$C$12,K16='Tabla Impacto'!$D$12),"Menor",IF(OR(K16='Tabla Impacto'!$C$13,K16='Tabla Impacto'!$D$13),"Moderado",IF(OR(K16='Tabla Impacto'!$C$14,K16='Tabla Impacto'!$D$14),"Mayor",IF(OR(K16='Tabla Impacto'!$C$15,K16='Tabla Impacto'!$D$15),"Catastrófico","")))))</f>
        <v/>
      </c>
      <c r="M16" s="218" t="str">
        <f ca="1">IF(L16="","",IF(L16="Leve",0.2,IF(L16="Menor",0.4,IF(L16="Moderado",0.6,IF(L16="Mayor",0.8,IF(L16="Catastrófico",1,))))))</f>
        <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5">
        <v>1</v>
      </c>
      <c r="P16" s="126"/>
      <c r="Q16" s="127" t="str">
        <f>IF(OR(R16="Preventivo",R16="Detectivo"),"Probabilidad",IF(R16="Correctivo","Impacto",""))</f>
        <v/>
      </c>
      <c r="R16" s="128"/>
      <c r="S16" s="128"/>
      <c r="T16" s="129" t="str">
        <f>IF(AND(R16="Preventivo",S16="Automático"),"50%",IF(AND(R16="Preventivo",S16="Manual"),"40%",IF(AND(R16="Detectivo",S16="Automático"),"40%",IF(AND(R16="Detectivo",S16="Manual"),"30%",IF(AND(R16="Correctivo",S16="Automático"),"35%",IF(AND(R16="Correctivo",S16="Manual"),"25%",""))))))</f>
        <v/>
      </c>
      <c r="U16" s="128"/>
      <c r="V16" s="128"/>
      <c r="W16" s="128"/>
      <c r="X16" s="130" t="str">
        <f>IFERROR(IF(Q16="Probabilidad",(I16-(+I16*T16)),IF(Q16="Impacto",I16,"")),"")</f>
        <v/>
      </c>
      <c r="Y16" s="131" t="str">
        <f>IFERROR(IF(X16="","",IF(X16&lt;=0.2,"Muy Baja",IF(X16&lt;=0.4,"Baja",IF(X16&lt;=0.6,"Media",IF(X16&lt;=0.8,"Alta","Muy Alta"))))),"")</f>
        <v/>
      </c>
      <c r="Z16" s="132" t="str">
        <f>+X16</f>
        <v/>
      </c>
      <c r="AA16" s="131" t="str">
        <f>IFERROR(IF(AB16="","",IF(AB16&lt;=0.2,"Leve",IF(AB16&lt;=0.4,"Menor",IF(AB16&lt;=0.6,"Moderado",IF(AB16&lt;=0.8,"Mayor","Catastrófico"))))),"")</f>
        <v/>
      </c>
      <c r="AB16" s="132" t="str">
        <f>IFERROR(IF(Q16="Impacto",(M16-(+M16*T16)),IF(Q16="Probabilidad",M16,"")),"")</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5"/>
      <c r="AG16" s="140"/>
      <c r="AH16" s="140"/>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2775" priority="227" operator="equal">
      <formula>"Muy Alta"</formula>
    </cfRule>
    <cfRule type="cellIs" dxfId="2774" priority="228" operator="equal">
      <formula>"Alta"</formula>
    </cfRule>
    <cfRule type="cellIs" dxfId="2773" priority="229" operator="equal">
      <formula>"Media"</formula>
    </cfRule>
    <cfRule type="cellIs" dxfId="2772" priority="230" operator="equal">
      <formula>"Baja"</formula>
    </cfRule>
    <cfRule type="cellIs" dxfId="2771" priority="231" operator="equal">
      <formula>"Muy Baja"</formula>
    </cfRule>
  </conditionalFormatting>
  <conditionalFormatting sqref="L10 L16 L22 L28 L34 L40 L46 L52 L58 L64">
    <cfRule type="cellIs" dxfId="2770" priority="222" operator="equal">
      <formula>"Catastrófico"</formula>
    </cfRule>
    <cfRule type="cellIs" dxfId="2769" priority="223" operator="equal">
      <formula>"Mayor"</formula>
    </cfRule>
    <cfRule type="cellIs" dxfId="2768" priority="224" operator="equal">
      <formula>"Moderado"</formula>
    </cfRule>
    <cfRule type="cellIs" dxfId="2767" priority="225" operator="equal">
      <formula>"Menor"</formula>
    </cfRule>
    <cfRule type="cellIs" dxfId="2766" priority="226" operator="equal">
      <formula>"Leve"</formula>
    </cfRule>
  </conditionalFormatting>
  <conditionalFormatting sqref="N10">
    <cfRule type="cellIs" dxfId="2765" priority="218" operator="equal">
      <formula>"Extremo"</formula>
    </cfRule>
    <cfRule type="cellIs" dxfId="2764" priority="219" operator="equal">
      <formula>"Alto"</formula>
    </cfRule>
    <cfRule type="cellIs" dxfId="2763" priority="220" operator="equal">
      <formula>"Moderado"</formula>
    </cfRule>
    <cfRule type="cellIs" dxfId="2762" priority="221" operator="equal">
      <formula>"Bajo"</formula>
    </cfRule>
  </conditionalFormatting>
  <conditionalFormatting sqref="Y10:Y15">
    <cfRule type="cellIs" dxfId="2761" priority="213" operator="equal">
      <formula>"Muy Alta"</formula>
    </cfRule>
    <cfRule type="cellIs" dxfId="2760" priority="214" operator="equal">
      <formula>"Alta"</formula>
    </cfRule>
    <cfRule type="cellIs" dxfId="2759" priority="215" operator="equal">
      <formula>"Media"</formula>
    </cfRule>
    <cfRule type="cellIs" dxfId="2758" priority="216" operator="equal">
      <formula>"Baja"</formula>
    </cfRule>
    <cfRule type="cellIs" dxfId="2757" priority="217" operator="equal">
      <formula>"Muy Baja"</formula>
    </cfRule>
  </conditionalFormatting>
  <conditionalFormatting sqref="AA10:AA15">
    <cfRule type="cellIs" dxfId="2756" priority="208" operator="equal">
      <formula>"Catastrófico"</formula>
    </cfRule>
    <cfRule type="cellIs" dxfId="2755" priority="209" operator="equal">
      <formula>"Mayor"</formula>
    </cfRule>
    <cfRule type="cellIs" dxfId="2754" priority="210" operator="equal">
      <formula>"Moderado"</formula>
    </cfRule>
    <cfRule type="cellIs" dxfId="2753" priority="211" operator="equal">
      <formula>"Menor"</formula>
    </cfRule>
    <cfRule type="cellIs" dxfId="2752" priority="212" operator="equal">
      <formula>"Leve"</formula>
    </cfRule>
  </conditionalFormatting>
  <conditionalFormatting sqref="AC10:AC15">
    <cfRule type="cellIs" dxfId="2751" priority="204" operator="equal">
      <formula>"Extremo"</formula>
    </cfRule>
    <cfRule type="cellIs" dxfId="2750" priority="205" operator="equal">
      <formula>"Alto"</formula>
    </cfRule>
    <cfRule type="cellIs" dxfId="2749" priority="206" operator="equal">
      <formula>"Moderado"</formula>
    </cfRule>
    <cfRule type="cellIs" dxfId="2748" priority="207" operator="equal">
      <formula>"Bajo"</formula>
    </cfRule>
  </conditionalFormatting>
  <conditionalFormatting sqref="H58">
    <cfRule type="cellIs" dxfId="2747" priority="43" operator="equal">
      <formula>"Muy Alta"</formula>
    </cfRule>
    <cfRule type="cellIs" dxfId="2746" priority="44" operator="equal">
      <formula>"Alta"</formula>
    </cfRule>
    <cfRule type="cellIs" dxfId="2745" priority="45" operator="equal">
      <formula>"Media"</formula>
    </cfRule>
    <cfRule type="cellIs" dxfId="2744" priority="46" operator="equal">
      <formula>"Baja"</formula>
    </cfRule>
    <cfRule type="cellIs" dxfId="2743" priority="47" operator="equal">
      <formula>"Muy Baja"</formula>
    </cfRule>
  </conditionalFormatting>
  <conditionalFormatting sqref="N16">
    <cfRule type="cellIs" dxfId="2742" priority="200" operator="equal">
      <formula>"Extremo"</formula>
    </cfRule>
    <cfRule type="cellIs" dxfId="2741" priority="201" operator="equal">
      <formula>"Alto"</formula>
    </cfRule>
    <cfRule type="cellIs" dxfId="2740" priority="202" operator="equal">
      <formula>"Moderado"</formula>
    </cfRule>
    <cfRule type="cellIs" dxfId="2739" priority="203" operator="equal">
      <formula>"Bajo"</formula>
    </cfRule>
  </conditionalFormatting>
  <conditionalFormatting sqref="Y16:Y21">
    <cfRule type="cellIs" dxfId="2738" priority="195" operator="equal">
      <formula>"Muy Alta"</formula>
    </cfRule>
    <cfRule type="cellIs" dxfId="2737" priority="196" operator="equal">
      <formula>"Alta"</formula>
    </cfRule>
    <cfRule type="cellIs" dxfId="2736" priority="197" operator="equal">
      <formula>"Media"</formula>
    </cfRule>
    <cfRule type="cellIs" dxfId="2735" priority="198" operator="equal">
      <formula>"Baja"</formula>
    </cfRule>
    <cfRule type="cellIs" dxfId="2734" priority="199" operator="equal">
      <formula>"Muy Baja"</formula>
    </cfRule>
  </conditionalFormatting>
  <conditionalFormatting sqref="AA16:AA21">
    <cfRule type="cellIs" dxfId="2733" priority="190" operator="equal">
      <formula>"Catastrófico"</formula>
    </cfRule>
    <cfRule type="cellIs" dxfId="2732" priority="191" operator="equal">
      <formula>"Mayor"</formula>
    </cfRule>
    <cfRule type="cellIs" dxfId="2731" priority="192" operator="equal">
      <formula>"Moderado"</formula>
    </cfRule>
    <cfRule type="cellIs" dxfId="2730" priority="193" operator="equal">
      <formula>"Menor"</formula>
    </cfRule>
    <cfRule type="cellIs" dxfId="2729" priority="194" operator="equal">
      <formula>"Leve"</formula>
    </cfRule>
  </conditionalFormatting>
  <conditionalFormatting sqref="AC16:AC21">
    <cfRule type="cellIs" dxfId="2728" priority="186" operator="equal">
      <formula>"Extremo"</formula>
    </cfRule>
    <cfRule type="cellIs" dxfId="2727" priority="187" operator="equal">
      <formula>"Alto"</formula>
    </cfRule>
    <cfRule type="cellIs" dxfId="2726" priority="188" operator="equal">
      <formula>"Moderado"</formula>
    </cfRule>
    <cfRule type="cellIs" dxfId="2725" priority="189" operator="equal">
      <formula>"Bajo"</formula>
    </cfRule>
  </conditionalFormatting>
  <conditionalFormatting sqref="H22">
    <cfRule type="cellIs" dxfId="2724" priority="181" operator="equal">
      <formula>"Muy Alta"</formula>
    </cfRule>
    <cfRule type="cellIs" dxfId="2723" priority="182" operator="equal">
      <formula>"Alta"</formula>
    </cfRule>
    <cfRule type="cellIs" dxfId="2722" priority="183" operator="equal">
      <formula>"Media"</formula>
    </cfRule>
    <cfRule type="cellIs" dxfId="2721" priority="184" operator="equal">
      <formula>"Baja"</formula>
    </cfRule>
    <cfRule type="cellIs" dxfId="2720" priority="185" operator="equal">
      <formula>"Muy Baja"</formula>
    </cfRule>
  </conditionalFormatting>
  <conditionalFormatting sqref="N22">
    <cfRule type="cellIs" dxfId="2719" priority="177" operator="equal">
      <formula>"Extremo"</formula>
    </cfRule>
    <cfRule type="cellIs" dxfId="2718" priority="178" operator="equal">
      <formula>"Alto"</formula>
    </cfRule>
    <cfRule type="cellIs" dxfId="2717" priority="179" operator="equal">
      <formula>"Moderado"</formula>
    </cfRule>
    <cfRule type="cellIs" dxfId="2716" priority="180" operator="equal">
      <formula>"Bajo"</formula>
    </cfRule>
  </conditionalFormatting>
  <conditionalFormatting sqref="Y22:Y27">
    <cfRule type="cellIs" dxfId="2715" priority="172" operator="equal">
      <formula>"Muy Alta"</formula>
    </cfRule>
    <cfRule type="cellIs" dxfId="2714" priority="173" operator="equal">
      <formula>"Alta"</formula>
    </cfRule>
    <cfRule type="cellIs" dxfId="2713" priority="174" operator="equal">
      <formula>"Media"</formula>
    </cfRule>
    <cfRule type="cellIs" dxfId="2712" priority="175" operator="equal">
      <formula>"Baja"</formula>
    </cfRule>
    <cfRule type="cellIs" dxfId="2711" priority="176" operator="equal">
      <formula>"Muy Baja"</formula>
    </cfRule>
  </conditionalFormatting>
  <conditionalFormatting sqref="AA22:AA27">
    <cfRule type="cellIs" dxfId="2710" priority="167" operator="equal">
      <formula>"Catastrófico"</formula>
    </cfRule>
    <cfRule type="cellIs" dxfId="2709" priority="168" operator="equal">
      <formula>"Mayor"</formula>
    </cfRule>
    <cfRule type="cellIs" dxfId="2708" priority="169" operator="equal">
      <formula>"Moderado"</formula>
    </cfRule>
    <cfRule type="cellIs" dxfId="2707" priority="170" operator="equal">
      <formula>"Menor"</formula>
    </cfRule>
    <cfRule type="cellIs" dxfId="2706" priority="171" operator="equal">
      <formula>"Leve"</formula>
    </cfRule>
  </conditionalFormatting>
  <conditionalFormatting sqref="AC22:AC27">
    <cfRule type="cellIs" dxfId="2705" priority="163" operator="equal">
      <formula>"Extremo"</formula>
    </cfRule>
    <cfRule type="cellIs" dxfId="2704" priority="164" operator="equal">
      <formula>"Alto"</formula>
    </cfRule>
    <cfRule type="cellIs" dxfId="2703" priority="165" operator="equal">
      <formula>"Moderado"</formula>
    </cfRule>
    <cfRule type="cellIs" dxfId="2702" priority="166" operator="equal">
      <formula>"Bajo"</formula>
    </cfRule>
  </conditionalFormatting>
  <conditionalFormatting sqref="H28">
    <cfRule type="cellIs" dxfId="2701" priority="158" operator="equal">
      <formula>"Muy Alta"</formula>
    </cfRule>
    <cfRule type="cellIs" dxfId="2700" priority="159" operator="equal">
      <formula>"Alta"</formula>
    </cfRule>
    <cfRule type="cellIs" dxfId="2699" priority="160" operator="equal">
      <formula>"Media"</formula>
    </cfRule>
    <cfRule type="cellIs" dxfId="2698" priority="161" operator="equal">
      <formula>"Baja"</formula>
    </cfRule>
    <cfRule type="cellIs" dxfId="2697" priority="162" operator="equal">
      <formula>"Muy Baja"</formula>
    </cfRule>
  </conditionalFormatting>
  <conditionalFormatting sqref="N28">
    <cfRule type="cellIs" dxfId="2696" priority="154" operator="equal">
      <formula>"Extremo"</formula>
    </cfRule>
    <cfRule type="cellIs" dxfId="2695" priority="155" operator="equal">
      <formula>"Alto"</formula>
    </cfRule>
    <cfRule type="cellIs" dxfId="2694" priority="156" operator="equal">
      <formula>"Moderado"</formula>
    </cfRule>
    <cfRule type="cellIs" dxfId="2693" priority="157" operator="equal">
      <formula>"Bajo"</formula>
    </cfRule>
  </conditionalFormatting>
  <conditionalFormatting sqref="Y28:Y33">
    <cfRule type="cellIs" dxfId="2692" priority="149" operator="equal">
      <formula>"Muy Alta"</formula>
    </cfRule>
    <cfRule type="cellIs" dxfId="2691" priority="150" operator="equal">
      <formula>"Alta"</formula>
    </cfRule>
    <cfRule type="cellIs" dxfId="2690" priority="151" operator="equal">
      <formula>"Media"</formula>
    </cfRule>
    <cfRule type="cellIs" dxfId="2689" priority="152" operator="equal">
      <formula>"Baja"</formula>
    </cfRule>
    <cfRule type="cellIs" dxfId="2688" priority="153" operator="equal">
      <formula>"Muy Baja"</formula>
    </cfRule>
  </conditionalFormatting>
  <conditionalFormatting sqref="AA28:AA33">
    <cfRule type="cellIs" dxfId="2687" priority="144" operator="equal">
      <formula>"Catastrófico"</formula>
    </cfRule>
    <cfRule type="cellIs" dxfId="2686" priority="145" operator="equal">
      <formula>"Mayor"</formula>
    </cfRule>
    <cfRule type="cellIs" dxfId="2685" priority="146" operator="equal">
      <formula>"Moderado"</formula>
    </cfRule>
    <cfRule type="cellIs" dxfId="2684" priority="147" operator="equal">
      <formula>"Menor"</formula>
    </cfRule>
    <cfRule type="cellIs" dxfId="2683" priority="148" operator="equal">
      <formula>"Leve"</formula>
    </cfRule>
  </conditionalFormatting>
  <conditionalFormatting sqref="AC28:AC33">
    <cfRule type="cellIs" dxfId="2682" priority="140" operator="equal">
      <formula>"Extremo"</formula>
    </cfRule>
    <cfRule type="cellIs" dxfId="2681" priority="141" operator="equal">
      <formula>"Alto"</formula>
    </cfRule>
    <cfRule type="cellIs" dxfId="2680" priority="142" operator="equal">
      <formula>"Moderado"</formula>
    </cfRule>
    <cfRule type="cellIs" dxfId="2679" priority="143" operator="equal">
      <formula>"Bajo"</formula>
    </cfRule>
  </conditionalFormatting>
  <conditionalFormatting sqref="H34">
    <cfRule type="cellIs" dxfId="2678" priority="135" operator="equal">
      <formula>"Muy Alta"</formula>
    </cfRule>
    <cfRule type="cellIs" dxfId="2677" priority="136" operator="equal">
      <formula>"Alta"</formula>
    </cfRule>
    <cfRule type="cellIs" dxfId="2676" priority="137" operator="equal">
      <formula>"Media"</formula>
    </cfRule>
    <cfRule type="cellIs" dxfId="2675" priority="138" operator="equal">
      <formula>"Baja"</formula>
    </cfRule>
    <cfRule type="cellIs" dxfId="2674" priority="139" operator="equal">
      <formula>"Muy Baja"</formula>
    </cfRule>
  </conditionalFormatting>
  <conditionalFormatting sqref="N34">
    <cfRule type="cellIs" dxfId="2673" priority="131" operator="equal">
      <formula>"Extremo"</formula>
    </cfRule>
    <cfRule type="cellIs" dxfId="2672" priority="132" operator="equal">
      <formula>"Alto"</formula>
    </cfRule>
    <cfRule type="cellIs" dxfId="2671" priority="133" operator="equal">
      <formula>"Moderado"</formula>
    </cfRule>
    <cfRule type="cellIs" dxfId="2670" priority="134" operator="equal">
      <formula>"Bajo"</formula>
    </cfRule>
  </conditionalFormatting>
  <conditionalFormatting sqref="Y34:Y39">
    <cfRule type="cellIs" dxfId="2669" priority="126" operator="equal">
      <formula>"Muy Alta"</formula>
    </cfRule>
    <cfRule type="cellIs" dxfId="2668" priority="127" operator="equal">
      <formula>"Alta"</formula>
    </cfRule>
    <cfRule type="cellIs" dxfId="2667" priority="128" operator="equal">
      <formula>"Media"</formula>
    </cfRule>
    <cfRule type="cellIs" dxfId="2666" priority="129" operator="equal">
      <formula>"Baja"</formula>
    </cfRule>
    <cfRule type="cellIs" dxfId="2665" priority="130" operator="equal">
      <formula>"Muy Baja"</formula>
    </cfRule>
  </conditionalFormatting>
  <conditionalFormatting sqref="AA34:AA39">
    <cfRule type="cellIs" dxfId="2664" priority="121" operator="equal">
      <formula>"Catastrófico"</formula>
    </cfRule>
    <cfRule type="cellIs" dxfId="2663" priority="122" operator="equal">
      <formula>"Mayor"</formula>
    </cfRule>
    <cfRule type="cellIs" dxfId="2662" priority="123" operator="equal">
      <formula>"Moderado"</formula>
    </cfRule>
    <cfRule type="cellIs" dxfId="2661" priority="124" operator="equal">
      <formula>"Menor"</formula>
    </cfRule>
    <cfRule type="cellIs" dxfId="2660" priority="125" operator="equal">
      <formula>"Leve"</formula>
    </cfRule>
  </conditionalFormatting>
  <conditionalFormatting sqref="AC34:AC39">
    <cfRule type="cellIs" dxfId="2659" priority="117" operator="equal">
      <formula>"Extremo"</formula>
    </cfRule>
    <cfRule type="cellIs" dxfId="2658" priority="118" operator="equal">
      <formula>"Alto"</formula>
    </cfRule>
    <cfRule type="cellIs" dxfId="2657" priority="119" operator="equal">
      <formula>"Moderado"</formula>
    </cfRule>
    <cfRule type="cellIs" dxfId="2656" priority="120" operator="equal">
      <formula>"Bajo"</formula>
    </cfRule>
  </conditionalFormatting>
  <conditionalFormatting sqref="H40">
    <cfRule type="cellIs" dxfId="2655" priority="112" operator="equal">
      <formula>"Muy Alta"</formula>
    </cfRule>
    <cfRule type="cellIs" dxfId="2654" priority="113" operator="equal">
      <formula>"Alta"</formula>
    </cfRule>
    <cfRule type="cellIs" dxfId="2653" priority="114" operator="equal">
      <formula>"Media"</formula>
    </cfRule>
    <cfRule type="cellIs" dxfId="2652" priority="115" operator="equal">
      <formula>"Baja"</formula>
    </cfRule>
    <cfRule type="cellIs" dxfId="2651" priority="116" operator="equal">
      <formula>"Muy Baja"</formula>
    </cfRule>
  </conditionalFormatting>
  <conditionalFormatting sqref="N40">
    <cfRule type="cellIs" dxfId="2650" priority="108" operator="equal">
      <formula>"Extremo"</formula>
    </cfRule>
    <cfRule type="cellIs" dxfId="2649" priority="109" operator="equal">
      <formula>"Alto"</formula>
    </cfRule>
    <cfRule type="cellIs" dxfId="2648" priority="110" operator="equal">
      <formula>"Moderado"</formula>
    </cfRule>
    <cfRule type="cellIs" dxfId="2647" priority="111" operator="equal">
      <formula>"Bajo"</formula>
    </cfRule>
  </conditionalFormatting>
  <conditionalFormatting sqref="Y40:Y45">
    <cfRule type="cellIs" dxfId="2646" priority="103" operator="equal">
      <formula>"Muy Alta"</formula>
    </cfRule>
    <cfRule type="cellIs" dxfId="2645" priority="104" operator="equal">
      <formula>"Alta"</formula>
    </cfRule>
    <cfRule type="cellIs" dxfId="2644" priority="105" operator="equal">
      <formula>"Media"</formula>
    </cfRule>
    <cfRule type="cellIs" dxfId="2643" priority="106" operator="equal">
      <formula>"Baja"</formula>
    </cfRule>
    <cfRule type="cellIs" dxfId="2642" priority="107" operator="equal">
      <formula>"Muy Baja"</formula>
    </cfRule>
  </conditionalFormatting>
  <conditionalFormatting sqref="AA40:AA45">
    <cfRule type="cellIs" dxfId="2641" priority="98" operator="equal">
      <formula>"Catastrófico"</formula>
    </cfRule>
    <cfRule type="cellIs" dxfId="2640" priority="99" operator="equal">
      <formula>"Mayor"</formula>
    </cfRule>
    <cfRule type="cellIs" dxfId="2639" priority="100" operator="equal">
      <formula>"Moderado"</formula>
    </cfRule>
    <cfRule type="cellIs" dxfId="2638" priority="101" operator="equal">
      <formula>"Menor"</formula>
    </cfRule>
    <cfRule type="cellIs" dxfId="2637" priority="102" operator="equal">
      <formula>"Leve"</formula>
    </cfRule>
  </conditionalFormatting>
  <conditionalFormatting sqref="AC40:AC45">
    <cfRule type="cellIs" dxfId="2636" priority="94" operator="equal">
      <formula>"Extremo"</formula>
    </cfRule>
    <cfRule type="cellIs" dxfId="2635" priority="95" operator="equal">
      <formula>"Alto"</formula>
    </cfRule>
    <cfRule type="cellIs" dxfId="2634" priority="96" operator="equal">
      <formula>"Moderado"</formula>
    </cfRule>
    <cfRule type="cellIs" dxfId="2633" priority="97" operator="equal">
      <formula>"Bajo"</formula>
    </cfRule>
  </conditionalFormatting>
  <conditionalFormatting sqref="H46">
    <cfRule type="cellIs" dxfId="2632" priority="89" operator="equal">
      <formula>"Muy Alta"</formula>
    </cfRule>
    <cfRule type="cellIs" dxfId="2631" priority="90" operator="equal">
      <formula>"Alta"</formula>
    </cfRule>
    <cfRule type="cellIs" dxfId="2630" priority="91" operator="equal">
      <formula>"Media"</formula>
    </cfRule>
    <cfRule type="cellIs" dxfId="2629" priority="92" operator="equal">
      <formula>"Baja"</formula>
    </cfRule>
    <cfRule type="cellIs" dxfId="2628" priority="93" operator="equal">
      <formula>"Muy Baja"</formula>
    </cfRule>
  </conditionalFormatting>
  <conditionalFormatting sqref="N46">
    <cfRule type="cellIs" dxfId="2627" priority="85" operator="equal">
      <formula>"Extremo"</formula>
    </cfRule>
    <cfRule type="cellIs" dxfId="2626" priority="86" operator="equal">
      <formula>"Alto"</formula>
    </cfRule>
    <cfRule type="cellIs" dxfId="2625" priority="87" operator="equal">
      <formula>"Moderado"</formula>
    </cfRule>
    <cfRule type="cellIs" dxfId="2624" priority="88" operator="equal">
      <formula>"Bajo"</formula>
    </cfRule>
  </conditionalFormatting>
  <conditionalFormatting sqref="Y46:Y51">
    <cfRule type="cellIs" dxfId="2623" priority="80" operator="equal">
      <formula>"Muy Alta"</formula>
    </cfRule>
    <cfRule type="cellIs" dxfId="2622" priority="81" operator="equal">
      <formula>"Alta"</formula>
    </cfRule>
    <cfRule type="cellIs" dxfId="2621" priority="82" operator="equal">
      <formula>"Media"</formula>
    </cfRule>
    <cfRule type="cellIs" dxfId="2620" priority="83" operator="equal">
      <formula>"Baja"</formula>
    </cfRule>
    <cfRule type="cellIs" dxfId="2619" priority="84" operator="equal">
      <formula>"Muy Baja"</formula>
    </cfRule>
  </conditionalFormatting>
  <conditionalFormatting sqref="AA46:AA51">
    <cfRule type="cellIs" dxfId="2618" priority="75" operator="equal">
      <formula>"Catastrófico"</formula>
    </cfRule>
    <cfRule type="cellIs" dxfId="2617" priority="76" operator="equal">
      <formula>"Mayor"</formula>
    </cfRule>
    <cfRule type="cellIs" dxfId="2616" priority="77" operator="equal">
      <formula>"Moderado"</formula>
    </cfRule>
    <cfRule type="cellIs" dxfId="2615" priority="78" operator="equal">
      <formula>"Menor"</formula>
    </cfRule>
    <cfRule type="cellIs" dxfId="2614" priority="79" operator="equal">
      <formula>"Leve"</formula>
    </cfRule>
  </conditionalFormatting>
  <conditionalFormatting sqref="AC46:AC51">
    <cfRule type="cellIs" dxfId="2613" priority="71" operator="equal">
      <formula>"Extremo"</formula>
    </cfRule>
    <cfRule type="cellIs" dxfId="2612" priority="72" operator="equal">
      <formula>"Alto"</formula>
    </cfRule>
    <cfRule type="cellIs" dxfId="2611" priority="73" operator="equal">
      <formula>"Moderado"</formula>
    </cfRule>
    <cfRule type="cellIs" dxfId="2610" priority="74" operator="equal">
      <formula>"Bajo"</formula>
    </cfRule>
  </conditionalFormatting>
  <conditionalFormatting sqref="H52">
    <cfRule type="cellIs" dxfId="2609" priority="66" operator="equal">
      <formula>"Muy Alta"</formula>
    </cfRule>
    <cfRule type="cellIs" dxfId="2608" priority="67" operator="equal">
      <formula>"Alta"</formula>
    </cfRule>
    <cfRule type="cellIs" dxfId="2607" priority="68" operator="equal">
      <formula>"Media"</formula>
    </cfRule>
    <cfRule type="cellIs" dxfId="2606" priority="69" operator="equal">
      <formula>"Baja"</formula>
    </cfRule>
    <cfRule type="cellIs" dxfId="2605" priority="70" operator="equal">
      <formula>"Muy Baja"</formula>
    </cfRule>
  </conditionalFormatting>
  <conditionalFormatting sqref="N52">
    <cfRule type="cellIs" dxfId="2604" priority="62" operator="equal">
      <formula>"Extremo"</formula>
    </cfRule>
    <cfRule type="cellIs" dxfId="2603" priority="63" operator="equal">
      <formula>"Alto"</formula>
    </cfRule>
    <cfRule type="cellIs" dxfId="2602" priority="64" operator="equal">
      <formula>"Moderado"</formula>
    </cfRule>
    <cfRule type="cellIs" dxfId="2601" priority="65" operator="equal">
      <formula>"Bajo"</formula>
    </cfRule>
  </conditionalFormatting>
  <conditionalFormatting sqref="Y52:Y57">
    <cfRule type="cellIs" dxfId="2600" priority="57" operator="equal">
      <formula>"Muy Alta"</formula>
    </cfRule>
    <cfRule type="cellIs" dxfId="2599" priority="58" operator="equal">
      <formula>"Alta"</formula>
    </cfRule>
    <cfRule type="cellIs" dxfId="2598" priority="59" operator="equal">
      <formula>"Media"</formula>
    </cfRule>
    <cfRule type="cellIs" dxfId="2597" priority="60" operator="equal">
      <formula>"Baja"</formula>
    </cfRule>
    <cfRule type="cellIs" dxfId="2596" priority="61" operator="equal">
      <formula>"Muy Baja"</formula>
    </cfRule>
  </conditionalFormatting>
  <conditionalFormatting sqref="AA52:AA57">
    <cfRule type="cellIs" dxfId="2595" priority="52" operator="equal">
      <formula>"Catastrófico"</formula>
    </cfRule>
    <cfRule type="cellIs" dxfId="2594" priority="53" operator="equal">
      <formula>"Mayor"</formula>
    </cfRule>
    <cfRule type="cellIs" dxfId="2593" priority="54" operator="equal">
      <formula>"Moderado"</formula>
    </cfRule>
    <cfRule type="cellIs" dxfId="2592" priority="55" operator="equal">
      <formula>"Menor"</formula>
    </cfRule>
    <cfRule type="cellIs" dxfId="2591" priority="56" operator="equal">
      <formula>"Leve"</formula>
    </cfRule>
  </conditionalFormatting>
  <conditionalFormatting sqref="AC52:AC57">
    <cfRule type="cellIs" dxfId="2590" priority="48" operator="equal">
      <formula>"Extremo"</formula>
    </cfRule>
    <cfRule type="cellIs" dxfId="2589" priority="49" operator="equal">
      <formula>"Alto"</formula>
    </cfRule>
    <cfRule type="cellIs" dxfId="2588" priority="50" operator="equal">
      <formula>"Moderado"</formula>
    </cfRule>
    <cfRule type="cellIs" dxfId="2587" priority="51" operator="equal">
      <formula>"Bajo"</formula>
    </cfRule>
  </conditionalFormatting>
  <conditionalFormatting sqref="N58">
    <cfRule type="cellIs" dxfId="2586" priority="39" operator="equal">
      <formula>"Extremo"</formula>
    </cfRule>
    <cfRule type="cellIs" dxfId="2585" priority="40" operator="equal">
      <formula>"Alto"</formula>
    </cfRule>
    <cfRule type="cellIs" dxfId="2584" priority="41" operator="equal">
      <formula>"Moderado"</formula>
    </cfRule>
    <cfRule type="cellIs" dxfId="2583" priority="42" operator="equal">
      <formula>"Bajo"</formula>
    </cfRule>
  </conditionalFormatting>
  <conditionalFormatting sqref="Y58:Y63">
    <cfRule type="cellIs" dxfId="2582" priority="34" operator="equal">
      <formula>"Muy Alta"</formula>
    </cfRule>
    <cfRule type="cellIs" dxfId="2581" priority="35" operator="equal">
      <formula>"Alta"</formula>
    </cfRule>
    <cfRule type="cellIs" dxfId="2580" priority="36" operator="equal">
      <formula>"Media"</formula>
    </cfRule>
    <cfRule type="cellIs" dxfId="2579" priority="37" operator="equal">
      <formula>"Baja"</formula>
    </cfRule>
    <cfRule type="cellIs" dxfId="2578" priority="38" operator="equal">
      <formula>"Muy Baja"</formula>
    </cfRule>
  </conditionalFormatting>
  <conditionalFormatting sqref="AA58:AA63">
    <cfRule type="cellIs" dxfId="2577" priority="29" operator="equal">
      <formula>"Catastrófico"</formula>
    </cfRule>
    <cfRule type="cellIs" dxfId="2576" priority="30" operator="equal">
      <formula>"Mayor"</formula>
    </cfRule>
    <cfRule type="cellIs" dxfId="2575" priority="31" operator="equal">
      <formula>"Moderado"</formula>
    </cfRule>
    <cfRule type="cellIs" dxfId="2574" priority="32" operator="equal">
      <formula>"Menor"</formula>
    </cfRule>
    <cfRule type="cellIs" dxfId="2573" priority="33" operator="equal">
      <formula>"Leve"</formula>
    </cfRule>
  </conditionalFormatting>
  <conditionalFormatting sqref="AC58:AC63">
    <cfRule type="cellIs" dxfId="2572" priority="25" operator="equal">
      <formula>"Extremo"</formula>
    </cfRule>
    <cfRule type="cellIs" dxfId="2571" priority="26" operator="equal">
      <formula>"Alto"</formula>
    </cfRule>
    <cfRule type="cellIs" dxfId="2570" priority="27" operator="equal">
      <formula>"Moderado"</formula>
    </cfRule>
    <cfRule type="cellIs" dxfId="2569" priority="28" operator="equal">
      <formula>"Bajo"</formula>
    </cfRule>
  </conditionalFormatting>
  <conditionalFormatting sqref="H64">
    <cfRule type="cellIs" dxfId="2568" priority="20" operator="equal">
      <formula>"Muy Alta"</formula>
    </cfRule>
    <cfRule type="cellIs" dxfId="2567" priority="21" operator="equal">
      <formula>"Alta"</formula>
    </cfRule>
    <cfRule type="cellIs" dxfId="2566" priority="22" operator="equal">
      <formula>"Media"</formula>
    </cfRule>
    <cfRule type="cellIs" dxfId="2565" priority="23" operator="equal">
      <formula>"Baja"</formula>
    </cfRule>
    <cfRule type="cellIs" dxfId="2564" priority="24" operator="equal">
      <formula>"Muy Baja"</formula>
    </cfRule>
  </conditionalFormatting>
  <conditionalFormatting sqref="N64">
    <cfRule type="cellIs" dxfId="2563" priority="16" operator="equal">
      <formula>"Extremo"</formula>
    </cfRule>
    <cfRule type="cellIs" dxfId="2562" priority="17" operator="equal">
      <formula>"Alto"</formula>
    </cfRule>
    <cfRule type="cellIs" dxfId="2561" priority="18" operator="equal">
      <formula>"Moderado"</formula>
    </cfRule>
    <cfRule type="cellIs" dxfId="2560" priority="19" operator="equal">
      <formula>"Bajo"</formula>
    </cfRule>
  </conditionalFormatting>
  <conditionalFormatting sqref="Y64:Y69">
    <cfRule type="cellIs" dxfId="2559" priority="11" operator="equal">
      <formula>"Muy Alta"</formula>
    </cfRule>
    <cfRule type="cellIs" dxfId="2558" priority="12" operator="equal">
      <formula>"Alta"</formula>
    </cfRule>
    <cfRule type="cellIs" dxfId="2557" priority="13" operator="equal">
      <formula>"Media"</formula>
    </cfRule>
    <cfRule type="cellIs" dxfId="2556" priority="14" operator="equal">
      <formula>"Baja"</formula>
    </cfRule>
    <cfRule type="cellIs" dxfId="2555" priority="15" operator="equal">
      <formula>"Muy Baja"</formula>
    </cfRule>
  </conditionalFormatting>
  <conditionalFormatting sqref="AA64:AA69">
    <cfRule type="cellIs" dxfId="2554" priority="6" operator="equal">
      <formula>"Catastrófico"</formula>
    </cfRule>
    <cfRule type="cellIs" dxfId="2553" priority="7" operator="equal">
      <formula>"Mayor"</formula>
    </cfRule>
    <cfRule type="cellIs" dxfId="2552" priority="8" operator="equal">
      <formula>"Moderado"</formula>
    </cfRule>
    <cfRule type="cellIs" dxfId="2551" priority="9" operator="equal">
      <formula>"Menor"</formula>
    </cfRule>
    <cfRule type="cellIs" dxfId="2550" priority="10" operator="equal">
      <formula>"Leve"</formula>
    </cfRule>
  </conditionalFormatting>
  <conditionalFormatting sqref="AC64:AC69">
    <cfRule type="cellIs" dxfId="2549" priority="2" operator="equal">
      <formula>"Extremo"</formula>
    </cfRule>
    <cfRule type="cellIs" dxfId="2548" priority="3" operator="equal">
      <formula>"Alto"</formula>
    </cfRule>
    <cfRule type="cellIs" dxfId="2547" priority="4" operator="equal">
      <formula>"Moderado"</formula>
    </cfRule>
    <cfRule type="cellIs" dxfId="2546" priority="5" operator="equal">
      <formula>"Bajo"</formula>
    </cfRule>
  </conditionalFormatting>
  <conditionalFormatting sqref="K10:K69">
    <cfRule type="containsText" dxfId="2545"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O7" zoomScale="60" zoomScaleNormal="60" workbookViewId="0">
      <selection activeCell="AJ11" sqref="AJ1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403</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401</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41" t="s">
        <v>402</v>
      </c>
      <c r="D6" s="142"/>
      <c r="E6" s="142"/>
      <c r="F6" s="142"/>
      <c r="G6" s="142"/>
      <c r="H6" s="142"/>
      <c r="I6" s="142"/>
      <c r="J6" s="142"/>
      <c r="K6" s="142"/>
      <c r="L6" s="142"/>
      <c r="M6" s="142"/>
      <c r="N6" s="14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263</v>
      </c>
      <c r="D10" s="224" t="s">
        <v>262</v>
      </c>
      <c r="E10" s="227" t="s">
        <v>261</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267</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265</v>
      </c>
      <c r="AF10" s="135" t="s">
        <v>266</v>
      </c>
      <c r="AG10" s="140" t="s">
        <v>264</v>
      </c>
      <c r="AH10" s="140" t="s">
        <v>231</v>
      </c>
      <c r="AI10" s="135" t="s">
        <v>268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269</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119</v>
      </c>
      <c r="X11" s="130">
        <f>IFERROR(IF(AND(Q10="Probabilidad",Q11="Probabilidad"),(Z10-(+Z10*T11)),IF(Q11="Probabilidad",(I10-(+I10*T11)),IF(Q11="Impacto",Z10,""))),"")</f>
        <v>0.216</v>
      </c>
      <c r="Y11" s="131" t="str">
        <f t="shared" ref="Y11:Y69" si="1">IFERROR(IF(X11="","",IF(X11&lt;=0.2,"Muy Baja",IF(X11&lt;=0.4,"Baja",IF(X11&lt;=0.6,"Media",IF(X11&lt;=0.8,"Alta","Muy Alta"))))),"")</f>
        <v>Baja</v>
      </c>
      <c r="Z11" s="132">
        <f t="shared" ref="Z11:Z15" si="2">+X11</f>
        <v>0.216</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270</v>
      </c>
      <c r="AF11" s="135" t="s">
        <v>266</v>
      </c>
      <c r="AG11" s="137" t="s">
        <v>271</v>
      </c>
      <c r="AH11" s="140" t="s">
        <v>216</v>
      </c>
      <c r="AI11" s="135" t="s">
        <v>272</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c r="C16" s="224"/>
      <c r="D16" s="224"/>
      <c r="E16" s="227"/>
      <c r="F16" s="224"/>
      <c r="G16" s="230"/>
      <c r="H16" s="233" t="str">
        <f>IF(G16&lt;=0,"",IF(G16&lt;=2,"Muy Baja",IF(G16&lt;=24,"Baja",IF(G16&lt;=500,"Media",IF(G16&lt;=5000,"Alta","Muy Alta")))))</f>
        <v/>
      </c>
      <c r="I16" s="218" t="str">
        <f>IF(H16="","",IF(H16="Muy Baja",0.2,IF(H16="Baja",0.4,IF(H16="Media",0.6,IF(H16="Alta",0.8,IF(H16="Muy Alta",1,))))))</f>
        <v/>
      </c>
      <c r="J16" s="236"/>
      <c r="K16" s="218">
        <f ca="1">IF(NOT(ISERROR(MATCH(J16,'Tabla Impacto'!$B$221:$B$223,0))),'Tabla Impacto'!$F$223&amp;"Por favor no seleccionar los criterios de impacto(Afectación Económica o presupuestal y Pérdida Reputacional)",J16)</f>
        <v>0</v>
      </c>
      <c r="L16" s="233" t="str">
        <f ca="1">IF(OR(K16='Tabla Impacto'!$C$11,K16='Tabla Impacto'!$D$11),"Leve",IF(OR(K16='Tabla Impacto'!$C$12,K16='Tabla Impacto'!$D$12),"Menor",IF(OR(K16='Tabla Impacto'!$C$13,K16='Tabla Impacto'!$D$13),"Moderado",IF(OR(K16='Tabla Impacto'!$C$14,K16='Tabla Impacto'!$D$14),"Mayor",IF(OR(K16='Tabla Impacto'!$C$15,K16='Tabla Impacto'!$D$15),"Catastrófico","")))))</f>
        <v/>
      </c>
      <c r="M16" s="218" t="str">
        <f ca="1">IF(L16="","",IF(L16="Leve",0.2,IF(L16="Menor",0.4,IF(L16="Moderado",0.6,IF(L16="Mayor",0.8,IF(L16="Catastrófico",1,))))))</f>
        <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5">
        <v>1</v>
      </c>
      <c r="P16" s="126"/>
      <c r="Q16" s="127" t="str">
        <f>IF(OR(R16="Preventivo",R16="Detectivo"),"Probabilidad",IF(R16="Correctivo","Impacto",""))</f>
        <v/>
      </c>
      <c r="R16" s="128"/>
      <c r="S16" s="128"/>
      <c r="T16" s="129" t="str">
        <f>IF(AND(R16="Preventivo",S16="Automático"),"50%",IF(AND(R16="Preventivo",S16="Manual"),"40%",IF(AND(R16="Detectivo",S16="Automático"),"40%",IF(AND(R16="Detectivo",S16="Manual"),"30%",IF(AND(R16="Correctivo",S16="Automático"),"35%",IF(AND(R16="Correctivo",S16="Manual"),"25%",""))))))</f>
        <v/>
      </c>
      <c r="U16" s="128"/>
      <c r="V16" s="128"/>
      <c r="W16" s="128"/>
      <c r="X16" s="130" t="str">
        <f>IFERROR(IF(Q16="Probabilidad",(I16-(+I16*T16)),IF(Q16="Impacto",I16,"")),"")</f>
        <v/>
      </c>
      <c r="Y16" s="131" t="str">
        <f>IFERROR(IF(X16="","",IF(X16&lt;=0.2,"Muy Baja",IF(X16&lt;=0.4,"Baja",IF(X16&lt;=0.6,"Media",IF(X16&lt;=0.8,"Alta","Muy Alta"))))),"")</f>
        <v/>
      </c>
      <c r="Z16" s="132" t="str">
        <f>+X16</f>
        <v/>
      </c>
      <c r="AA16" s="131" t="str">
        <f>IFERROR(IF(AB16="","",IF(AB16&lt;=0.2,"Leve",IF(AB16&lt;=0.4,"Menor",IF(AB16&lt;=0.6,"Moderado",IF(AB16&lt;=0.8,"Mayor","Catastrófico"))))),"")</f>
        <v/>
      </c>
      <c r="AB16" s="132" t="str">
        <f>IFERROR(IF(Q16="Impacto",(M16-(+M16*T16)),IF(Q16="Probabilidad",M16,"")),"")</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5"/>
      <c r="AG16" s="140"/>
      <c r="AH16" s="140"/>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4">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A7:G7"/>
    <mergeCell ref="H7:N7"/>
    <mergeCell ref="O7:W7"/>
    <mergeCell ref="X7:AD7"/>
    <mergeCell ref="A1:AJ2"/>
    <mergeCell ref="A4:B4"/>
    <mergeCell ref="C4:N4"/>
    <mergeCell ref="O4:Q4"/>
    <mergeCell ref="A5:B5"/>
    <mergeCell ref="C5:N5"/>
  </mergeCells>
  <conditionalFormatting sqref="H10 H16">
    <cfRule type="cellIs" dxfId="2544" priority="227" operator="equal">
      <formula>"Muy Alta"</formula>
    </cfRule>
    <cfRule type="cellIs" dxfId="2543" priority="228" operator="equal">
      <formula>"Alta"</formula>
    </cfRule>
    <cfRule type="cellIs" dxfId="2542" priority="229" operator="equal">
      <formula>"Media"</formula>
    </cfRule>
    <cfRule type="cellIs" dxfId="2541" priority="230" operator="equal">
      <formula>"Baja"</formula>
    </cfRule>
    <cfRule type="cellIs" dxfId="2540" priority="231" operator="equal">
      <formula>"Muy Baja"</formula>
    </cfRule>
  </conditionalFormatting>
  <conditionalFormatting sqref="L10 L16 L22 L28 L34 L40 L46 L52 L58 L64">
    <cfRule type="cellIs" dxfId="2539" priority="222" operator="equal">
      <formula>"Catastrófico"</formula>
    </cfRule>
    <cfRule type="cellIs" dxfId="2538" priority="223" operator="equal">
      <formula>"Mayor"</formula>
    </cfRule>
    <cfRule type="cellIs" dxfId="2537" priority="224" operator="equal">
      <formula>"Moderado"</formula>
    </cfRule>
    <cfRule type="cellIs" dxfId="2536" priority="225" operator="equal">
      <formula>"Menor"</formula>
    </cfRule>
    <cfRule type="cellIs" dxfId="2535" priority="226" operator="equal">
      <formula>"Leve"</formula>
    </cfRule>
  </conditionalFormatting>
  <conditionalFormatting sqref="N10">
    <cfRule type="cellIs" dxfId="2534" priority="218" operator="equal">
      <formula>"Extremo"</formula>
    </cfRule>
    <cfRule type="cellIs" dxfId="2533" priority="219" operator="equal">
      <formula>"Alto"</formula>
    </cfRule>
    <cfRule type="cellIs" dxfId="2532" priority="220" operator="equal">
      <formula>"Moderado"</formula>
    </cfRule>
    <cfRule type="cellIs" dxfId="2531" priority="221" operator="equal">
      <formula>"Bajo"</formula>
    </cfRule>
  </conditionalFormatting>
  <conditionalFormatting sqref="Y10:Y15">
    <cfRule type="cellIs" dxfId="2530" priority="213" operator="equal">
      <formula>"Muy Alta"</formula>
    </cfRule>
    <cfRule type="cellIs" dxfId="2529" priority="214" operator="equal">
      <formula>"Alta"</formula>
    </cfRule>
    <cfRule type="cellIs" dxfId="2528" priority="215" operator="equal">
      <formula>"Media"</formula>
    </cfRule>
    <cfRule type="cellIs" dxfId="2527" priority="216" operator="equal">
      <formula>"Baja"</formula>
    </cfRule>
    <cfRule type="cellIs" dxfId="2526" priority="217" operator="equal">
      <formula>"Muy Baja"</formula>
    </cfRule>
  </conditionalFormatting>
  <conditionalFormatting sqref="AA10:AA15">
    <cfRule type="cellIs" dxfId="2525" priority="208" operator="equal">
      <formula>"Catastrófico"</formula>
    </cfRule>
    <cfRule type="cellIs" dxfId="2524" priority="209" operator="equal">
      <formula>"Mayor"</formula>
    </cfRule>
    <cfRule type="cellIs" dxfId="2523" priority="210" operator="equal">
      <formula>"Moderado"</formula>
    </cfRule>
    <cfRule type="cellIs" dxfId="2522" priority="211" operator="equal">
      <formula>"Menor"</formula>
    </cfRule>
    <cfRule type="cellIs" dxfId="2521" priority="212" operator="equal">
      <formula>"Leve"</formula>
    </cfRule>
  </conditionalFormatting>
  <conditionalFormatting sqref="AC10:AC15">
    <cfRule type="cellIs" dxfId="2520" priority="204" operator="equal">
      <formula>"Extremo"</formula>
    </cfRule>
    <cfRule type="cellIs" dxfId="2519" priority="205" operator="equal">
      <formula>"Alto"</formula>
    </cfRule>
    <cfRule type="cellIs" dxfId="2518" priority="206" operator="equal">
      <formula>"Moderado"</formula>
    </cfRule>
    <cfRule type="cellIs" dxfId="2517" priority="207" operator="equal">
      <formula>"Bajo"</formula>
    </cfRule>
  </conditionalFormatting>
  <conditionalFormatting sqref="H58">
    <cfRule type="cellIs" dxfId="2516" priority="43" operator="equal">
      <formula>"Muy Alta"</formula>
    </cfRule>
    <cfRule type="cellIs" dxfId="2515" priority="44" operator="equal">
      <formula>"Alta"</formula>
    </cfRule>
    <cfRule type="cellIs" dxfId="2514" priority="45" operator="equal">
      <formula>"Media"</formula>
    </cfRule>
    <cfRule type="cellIs" dxfId="2513" priority="46" operator="equal">
      <formula>"Baja"</formula>
    </cfRule>
    <cfRule type="cellIs" dxfId="2512" priority="47" operator="equal">
      <formula>"Muy Baja"</formula>
    </cfRule>
  </conditionalFormatting>
  <conditionalFormatting sqref="N16">
    <cfRule type="cellIs" dxfId="2511" priority="200" operator="equal">
      <formula>"Extremo"</formula>
    </cfRule>
    <cfRule type="cellIs" dxfId="2510" priority="201" operator="equal">
      <formula>"Alto"</formula>
    </cfRule>
    <cfRule type="cellIs" dxfId="2509" priority="202" operator="equal">
      <formula>"Moderado"</formula>
    </cfRule>
    <cfRule type="cellIs" dxfId="2508" priority="203" operator="equal">
      <formula>"Bajo"</formula>
    </cfRule>
  </conditionalFormatting>
  <conditionalFormatting sqref="Y16:Y21">
    <cfRule type="cellIs" dxfId="2507" priority="195" operator="equal">
      <formula>"Muy Alta"</formula>
    </cfRule>
    <cfRule type="cellIs" dxfId="2506" priority="196" operator="equal">
      <formula>"Alta"</formula>
    </cfRule>
    <cfRule type="cellIs" dxfId="2505" priority="197" operator="equal">
      <formula>"Media"</formula>
    </cfRule>
    <cfRule type="cellIs" dxfId="2504" priority="198" operator="equal">
      <formula>"Baja"</formula>
    </cfRule>
    <cfRule type="cellIs" dxfId="2503" priority="199" operator="equal">
      <formula>"Muy Baja"</formula>
    </cfRule>
  </conditionalFormatting>
  <conditionalFormatting sqref="AA16:AA21">
    <cfRule type="cellIs" dxfId="2502" priority="190" operator="equal">
      <formula>"Catastrófico"</formula>
    </cfRule>
    <cfRule type="cellIs" dxfId="2501" priority="191" operator="equal">
      <formula>"Mayor"</formula>
    </cfRule>
    <cfRule type="cellIs" dxfId="2500" priority="192" operator="equal">
      <formula>"Moderado"</formula>
    </cfRule>
    <cfRule type="cellIs" dxfId="2499" priority="193" operator="equal">
      <formula>"Menor"</formula>
    </cfRule>
    <cfRule type="cellIs" dxfId="2498" priority="194" operator="equal">
      <formula>"Leve"</formula>
    </cfRule>
  </conditionalFormatting>
  <conditionalFormatting sqref="AC16:AC21">
    <cfRule type="cellIs" dxfId="2497" priority="186" operator="equal">
      <formula>"Extremo"</formula>
    </cfRule>
    <cfRule type="cellIs" dxfId="2496" priority="187" operator="equal">
      <formula>"Alto"</formula>
    </cfRule>
    <cfRule type="cellIs" dxfId="2495" priority="188" operator="equal">
      <formula>"Moderado"</formula>
    </cfRule>
    <cfRule type="cellIs" dxfId="2494" priority="189" operator="equal">
      <formula>"Bajo"</formula>
    </cfRule>
  </conditionalFormatting>
  <conditionalFormatting sqref="H22">
    <cfRule type="cellIs" dxfId="2493" priority="181" operator="equal">
      <formula>"Muy Alta"</formula>
    </cfRule>
    <cfRule type="cellIs" dxfId="2492" priority="182" operator="equal">
      <formula>"Alta"</formula>
    </cfRule>
    <cfRule type="cellIs" dxfId="2491" priority="183" operator="equal">
      <formula>"Media"</formula>
    </cfRule>
    <cfRule type="cellIs" dxfId="2490" priority="184" operator="equal">
      <formula>"Baja"</formula>
    </cfRule>
    <cfRule type="cellIs" dxfId="2489" priority="185" operator="equal">
      <formula>"Muy Baja"</formula>
    </cfRule>
  </conditionalFormatting>
  <conditionalFormatting sqref="N22">
    <cfRule type="cellIs" dxfId="2488" priority="177" operator="equal">
      <formula>"Extremo"</formula>
    </cfRule>
    <cfRule type="cellIs" dxfId="2487" priority="178" operator="equal">
      <formula>"Alto"</formula>
    </cfRule>
    <cfRule type="cellIs" dxfId="2486" priority="179" operator="equal">
      <formula>"Moderado"</formula>
    </cfRule>
    <cfRule type="cellIs" dxfId="2485" priority="180" operator="equal">
      <formula>"Bajo"</formula>
    </cfRule>
  </conditionalFormatting>
  <conditionalFormatting sqref="Y22:Y27">
    <cfRule type="cellIs" dxfId="2484" priority="172" operator="equal">
      <formula>"Muy Alta"</formula>
    </cfRule>
    <cfRule type="cellIs" dxfId="2483" priority="173" operator="equal">
      <formula>"Alta"</formula>
    </cfRule>
    <cfRule type="cellIs" dxfId="2482" priority="174" operator="equal">
      <formula>"Media"</formula>
    </cfRule>
    <cfRule type="cellIs" dxfId="2481" priority="175" operator="equal">
      <formula>"Baja"</formula>
    </cfRule>
    <cfRule type="cellIs" dxfId="2480" priority="176" operator="equal">
      <formula>"Muy Baja"</formula>
    </cfRule>
  </conditionalFormatting>
  <conditionalFormatting sqref="AA22:AA27">
    <cfRule type="cellIs" dxfId="2479" priority="167" operator="equal">
      <formula>"Catastrófico"</formula>
    </cfRule>
    <cfRule type="cellIs" dxfId="2478" priority="168" operator="equal">
      <formula>"Mayor"</formula>
    </cfRule>
    <cfRule type="cellIs" dxfId="2477" priority="169" operator="equal">
      <formula>"Moderado"</formula>
    </cfRule>
    <cfRule type="cellIs" dxfId="2476" priority="170" operator="equal">
      <formula>"Menor"</formula>
    </cfRule>
    <cfRule type="cellIs" dxfId="2475" priority="171" operator="equal">
      <formula>"Leve"</formula>
    </cfRule>
  </conditionalFormatting>
  <conditionalFormatting sqref="AC22:AC27">
    <cfRule type="cellIs" dxfId="2474" priority="163" operator="equal">
      <formula>"Extremo"</formula>
    </cfRule>
    <cfRule type="cellIs" dxfId="2473" priority="164" operator="equal">
      <formula>"Alto"</formula>
    </cfRule>
    <cfRule type="cellIs" dxfId="2472" priority="165" operator="equal">
      <formula>"Moderado"</formula>
    </cfRule>
    <cfRule type="cellIs" dxfId="2471" priority="166" operator="equal">
      <formula>"Bajo"</formula>
    </cfRule>
  </conditionalFormatting>
  <conditionalFormatting sqref="H28">
    <cfRule type="cellIs" dxfId="2470" priority="158" operator="equal">
      <formula>"Muy Alta"</formula>
    </cfRule>
    <cfRule type="cellIs" dxfId="2469" priority="159" operator="equal">
      <formula>"Alta"</formula>
    </cfRule>
    <cfRule type="cellIs" dxfId="2468" priority="160" operator="equal">
      <formula>"Media"</formula>
    </cfRule>
    <cfRule type="cellIs" dxfId="2467" priority="161" operator="equal">
      <formula>"Baja"</formula>
    </cfRule>
    <cfRule type="cellIs" dxfId="2466" priority="162" operator="equal">
      <formula>"Muy Baja"</formula>
    </cfRule>
  </conditionalFormatting>
  <conditionalFormatting sqref="N28">
    <cfRule type="cellIs" dxfId="2465" priority="154" operator="equal">
      <formula>"Extremo"</formula>
    </cfRule>
    <cfRule type="cellIs" dxfId="2464" priority="155" operator="equal">
      <formula>"Alto"</formula>
    </cfRule>
    <cfRule type="cellIs" dxfId="2463" priority="156" operator="equal">
      <formula>"Moderado"</formula>
    </cfRule>
    <cfRule type="cellIs" dxfId="2462" priority="157" operator="equal">
      <formula>"Bajo"</formula>
    </cfRule>
  </conditionalFormatting>
  <conditionalFormatting sqref="Y28:Y33">
    <cfRule type="cellIs" dxfId="2461" priority="149" operator="equal">
      <formula>"Muy Alta"</formula>
    </cfRule>
    <cfRule type="cellIs" dxfId="2460" priority="150" operator="equal">
      <formula>"Alta"</formula>
    </cfRule>
    <cfRule type="cellIs" dxfId="2459" priority="151" operator="equal">
      <formula>"Media"</formula>
    </cfRule>
    <cfRule type="cellIs" dxfId="2458" priority="152" operator="equal">
      <formula>"Baja"</formula>
    </cfRule>
    <cfRule type="cellIs" dxfId="2457" priority="153" operator="equal">
      <formula>"Muy Baja"</formula>
    </cfRule>
  </conditionalFormatting>
  <conditionalFormatting sqref="AA28:AA33">
    <cfRule type="cellIs" dxfId="2456" priority="144" operator="equal">
      <formula>"Catastrófico"</formula>
    </cfRule>
    <cfRule type="cellIs" dxfId="2455" priority="145" operator="equal">
      <formula>"Mayor"</formula>
    </cfRule>
    <cfRule type="cellIs" dxfId="2454" priority="146" operator="equal">
      <formula>"Moderado"</formula>
    </cfRule>
    <cfRule type="cellIs" dxfId="2453" priority="147" operator="equal">
      <formula>"Menor"</formula>
    </cfRule>
    <cfRule type="cellIs" dxfId="2452" priority="148" operator="equal">
      <formula>"Leve"</formula>
    </cfRule>
  </conditionalFormatting>
  <conditionalFormatting sqref="AC28:AC33">
    <cfRule type="cellIs" dxfId="2451" priority="140" operator="equal">
      <formula>"Extremo"</formula>
    </cfRule>
    <cfRule type="cellIs" dxfId="2450" priority="141" operator="equal">
      <formula>"Alto"</formula>
    </cfRule>
    <cfRule type="cellIs" dxfId="2449" priority="142" operator="equal">
      <formula>"Moderado"</formula>
    </cfRule>
    <cfRule type="cellIs" dxfId="2448" priority="143" operator="equal">
      <formula>"Bajo"</formula>
    </cfRule>
  </conditionalFormatting>
  <conditionalFormatting sqref="H34">
    <cfRule type="cellIs" dxfId="2447" priority="135" operator="equal">
      <formula>"Muy Alta"</formula>
    </cfRule>
    <cfRule type="cellIs" dxfId="2446" priority="136" operator="equal">
      <formula>"Alta"</formula>
    </cfRule>
    <cfRule type="cellIs" dxfId="2445" priority="137" operator="equal">
      <formula>"Media"</formula>
    </cfRule>
    <cfRule type="cellIs" dxfId="2444" priority="138" operator="equal">
      <formula>"Baja"</formula>
    </cfRule>
    <cfRule type="cellIs" dxfId="2443" priority="139" operator="equal">
      <formula>"Muy Baja"</formula>
    </cfRule>
  </conditionalFormatting>
  <conditionalFormatting sqref="N34">
    <cfRule type="cellIs" dxfId="2442" priority="131" operator="equal">
      <formula>"Extremo"</formula>
    </cfRule>
    <cfRule type="cellIs" dxfId="2441" priority="132" operator="equal">
      <formula>"Alto"</formula>
    </cfRule>
    <cfRule type="cellIs" dxfId="2440" priority="133" operator="equal">
      <formula>"Moderado"</formula>
    </cfRule>
    <cfRule type="cellIs" dxfId="2439" priority="134" operator="equal">
      <formula>"Bajo"</formula>
    </cfRule>
  </conditionalFormatting>
  <conditionalFormatting sqref="Y34:Y39">
    <cfRule type="cellIs" dxfId="2438" priority="126" operator="equal">
      <formula>"Muy Alta"</formula>
    </cfRule>
    <cfRule type="cellIs" dxfId="2437" priority="127" operator="equal">
      <formula>"Alta"</formula>
    </cfRule>
    <cfRule type="cellIs" dxfId="2436" priority="128" operator="equal">
      <formula>"Media"</formula>
    </cfRule>
    <cfRule type="cellIs" dxfId="2435" priority="129" operator="equal">
      <formula>"Baja"</formula>
    </cfRule>
    <cfRule type="cellIs" dxfId="2434" priority="130" operator="equal">
      <formula>"Muy Baja"</formula>
    </cfRule>
  </conditionalFormatting>
  <conditionalFormatting sqref="AA34:AA39">
    <cfRule type="cellIs" dxfId="2433" priority="121" operator="equal">
      <formula>"Catastrófico"</formula>
    </cfRule>
    <cfRule type="cellIs" dxfId="2432" priority="122" operator="equal">
      <formula>"Mayor"</formula>
    </cfRule>
    <cfRule type="cellIs" dxfId="2431" priority="123" operator="equal">
      <formula>"Moderado"</formula>
    </cfRule>
    <cfRule type="cellIs" dxfId="2430" priority="124" operator="equal">
      <formula>"Menor"</formula>
    </cfRule>
    <cfRule type="cellIs" dxfId="2429" priority="125" operator="equal">
      <formula>"Leve"</formula>
    </cfRule>
  </conditionalFormatting>
  <conditionalFormatting sqref="AC34:AC39">
    <cfRule type="cellIs" dxfId="2428" priority="117" operator="equal">
      <formula>"Extremo"</formula>
    </cfRule>
    <cfRule type="cellIs" dxfId="2427" priority="118" operator="equal">
      <formula>"Alto"</formula>
    </cfRule>
    <cfRule type="cellIs" dxfId="2426" priority="119" operator="equal">
      <formula>"Moderado"</formula>
    </cfRule>
    <cfRule type="cellIs" dxfId="2425" priority="120" operator="equal">
      <formula>"Bajo"</formula>
    </cfRule>
  </conditionalFormatting>
  <conditionalFormatting sqref="H40">
    <cfRule type="cellIs" dxfId="2424" priority="112" operator="equal">
      <formula>"Muy Alta"</formula>
    </cfRule>
    <cfRule type="cellIs" dxfId="2423" priority="113" operator="equal">
      <formula>"Alta"</formula>
    </cfRule>
    <cfRule type="cellIs" dxfId="2422" priority="114" operator="equal">
      <formula>"Media"</formula>
    </cfRule>
    <cfRule type="cellIs" dxfId="2421" priority="115" operator="equal">
      <formula>"Baja"</formula>
    </cfRule>
    <cfRule type="cellIs" dxfId="2420" priority="116" operator="equal">
      <formula>"Muy Baja"</formula>
    </cfRule>
  </conditionalFormatting>
  <conditionalFormatting sqref="N40">
    <cfRule type="cellIs" dxfId="2419" priority="108" operator="equal">
      <formula>"Extremo"</formula>
    </cfRule>
    <cfRule type="cellIs" dxfId="2418" priority="109" operator="equal">
      <formula>"Alto"</formula>
    </cfRule>
    <cfRule type="cellIs" dxfId="2417" priority="110" operator="equal">
      <formula>"Moderado"</formula>
    </cfRule>
    <cfRule type="cellIs" dxfId="2416" priority="111" operator="equal">
      <formula>"Bajo"</formula>
    </cfRule>
  </conditionalFormatting>
  <conditionalFormatting sqref="Y40:Y45">
    <cfRule type="cellIs" dxfId="2415" priority="103" operator="equal">
      <formula>"Muy Alta"</formula>
    </cfRule>
    <cfRule type="cellIs" dxfId="2414" priority="104" operator="equal">
      <formula>"Alta"</formula>
    </cfRule>
    <cfRule type="cellIs" dxfId="2413" priority="105" operator="equal">
      <formula>"Media"</formula>
    </cfRule>
    <cfRule type="cellIs" dxfId="2412" priority="106" operator="equal">
      <formula>"Baja"</formula>
    </cfRule>
    <cfRule type="cellIs" dxfId="2411" priority="107" operator="equal">
      <formula>"Muy Baja"</formula>
    </cfRule>
  </conditionalFormatting>
  <conditionalFormatting sqref="AA40:AA45">
    <cfRule type="cellIs" dxfId="2410" priority="98" operator="equal">
      <formula>"Catastrófico"</formula>
    </cfRule>
    <cfRule type="cellIs" dxfId="2409" priority="99" operator="equal">
      <formula>"Mayor"</formula>
    </cfRule>
    <cfRule type="cellIs" dxfId="2408" priority="100" operator="equal">
      <formula>"Moderado"</formula>
    </cfRule>
    <cfRule type="cellIs" dxfId="2407" priority="101" operator="equal">
      <formula>"Menor"</formula>
    </cfRule>
    <cfRule type="cellIs" dxfId="2406" priority="102" operator="equal">
      <formula>"Leve"</formula>
    </cfRule>
  </conditionalFormatting>
  <conditionalFormatting sqref="AC40:AC45">
    <cfRule type="cellIs" dxfId="2405" priority="94" operator="equal">
      <formula>"Extremo"</formula>
    </cfRule>
    <cfRule type="cellIs" dxfId="2404" priority="95" operator="equal">
      <formula>"Alto"</formula>
    </cfRule>
    <cfRule type="cellIs" dxfId="2403" priority="96" operator="equal">
      <formula>"Moderado"</formula>
    </cfRule>
    <cfRule type="cellIs" dxfId="2402" priority="97" operator="equal">
      <formula>"Bajo"</formula>
    </cfRule>
  </conditionalFormatting>
  <conditionalFormatting sqref="H46">
    <cfRule type="cellIs" dxfId="2401" priority="89" operator="equal">
      <formula>"Muy Alta"</formula>
    </cfRule>
    <cfRule type="cellIs" dxfId="2400" priority="90" operator="equal">
      <formula>"Alta"</formula>
    </cfRule>
    <cfRule type="cellIs" dxfId="2399" priority="91" operator="equal">
      <formula>"Media"</formula>
    </cfRule>
    <cfRule type="cellIs" dxfId="2398" priority="92" operator="equal">
      <formula>"Baja"</formula>
    </cfRule>
    <cfRule type="cellIs" dxfId="2397" priority="93" operator="equal">
      <formula>"Muy Baja"</formula>
    </cfRule>
  </conditionalFormatting>
  <conditionalFormatting sqref="N46">
    <cfRule type="cellIs" dxfId="2396" priority="85" operator="equal">
      <formula>"Extremo"</formula>
    </cfRule>
    <cfRule type="cellIs" dxfId="2395" priority="86" operator="equal">
      <formula>"Alto"</formula>
    </cfRule>
    <cfRule type="cellIs" dxfId="2394" priority="87" operator="equal">
      <formula>"Moderado"</formula>
    </cfRule>
    <cfRule type="cellIs" dxfId="2393" priority="88" operator="equal">
      <formula>"Bajo"</formula>
    </cfRule>
  </conditionalFormatting>
  <conditionalFormatting sqref="Y46:Y51">
    <cfRule type="cellIs" dxfId="2392" priority="80" operator="equal">
      <formula>"Muy Alta"</formula>
    </cfRule>
    <cfRule type="cellIs" dxfId="2391" priority="81" operator="equal">
      <formula>"Alta"</formula>
    </cfRule>
    <cfRule type="cellIs" dxfId="2390" priority="82" operator="equal">
      <formula>"Media"</formula>
    </cfRule>
    <cfRule type="cellIs" dxfId="2389" priority="83" operator="equal">
      <formula>"Baja"</formula>
    </cfRule>
    <cfRule type="cellIs" dxfId="2388" priority="84" operator="equal">
      <formula>"Muy Baja"</formula>
    </cfRule>
  </conditionalFormatting>
  <conditionalFormatting sqref="AA46:AA51">
    <cfRule type="cellIs" dxfId="2387" priority="75" operator="equal">
      <formula>"Catastrófico"</formula>
    </cfRule>
    <cfRule type="cellIs" dxfId="2386" priority="76" operator="equal">
      <formula>"Mayor"</formula>
    </cfRule>
    <cfRule type="cellIs" dxfId="2385" priority="77" operator="equal">
      <formula>"Moderado"</formula>
    </cfRule>
    <cfRule type="cellIs" dxfId="2384" priority="78" operator="equal">
      <formula>"Menor"</formula>
    </cfRule>
    <cfRule type="cellIs" dxfId="2383" priority="79" operator="equal">
      <formula>"Leve"</formula>
    </cfRule>
  </conditionalFormatting>
  <conditionalFormatting sqref="AC46:AC51">
    <cfRule type="cellIs" dxfId="2382" priority="71" operator="equal">
      <formula>"Extremo"</formula>
    </cfRule>
    <cfRule type="cellIs" dxfId="2381" priority="72" operator="equal">
      <formula>"Alto"</formula>
    </cfRule>
    <cfRule type="cellIs" dxfId="2380" priority="73" operator="equal">
      <formula>"Moderado"</formula>
    </cfRule>
    <cfRule type="cellIs" dxfId="2379" priority="74" operator="equal">
      <formula>"Bajo"</formula>
    </cfRule>
  </conditionalFormatting>
  <conditionalFormatting sqref="H52">
    <cfRule type="cellIs" dxfId="2378" priority="66" operator="equal">
      <formula>"Muy Alta"</formula>
    </cfRule>
    <cfRule type="cellIs" dxfId="2377" priority="67" operator="equal">
      <formula>"Alta"</formula>
    </cfRule>
    <cfRule type="cellIs" dxfId="2376" priority="68" operator="equal">
      <formula>"Media"</formula>
    </cfRule>
    <cfRule type="cellIs" dxfId="2375" priority="69" operator="equal">
      <formula>"Baja"</formula>
    </cfRule>
    <cfRule type="cellIs" dxfId="2374" priority="70" operator="equal">
      <formula>"Muy Baja"</formula>
    </cfRule>
  </conditionalFormatting>
  <conditionalFormatting sqref="N52">
    <cfRule type="cellIs" dxfId="2373" priority="62" operator="equal">
      <formula>"Extremo"</formula>
    </cfRule>
    <cfRule type="cellIs" dxfId="2372" priority="63" operator="equal">
      <formula>"Alto"</formula>
    </cfRule>
    <cfRule type="cellIs" dxfId="2371" priority="64" operator="equal">
      <formula>"Moderado"</formula>
    </cfRule>
    <cfRule type="cellIs" dxfId="2370" priority="65" operator="equal">
      <formula>"Bajo"</formula>
    </cfRule>
  </conditionalFormatting>
  <conditionalFormatting sqref="Y52:Y57">
    <cfRule type="cellIs" dxfId="2369" priority="57" operator="equal">
      <formula>"Muy Alta"</formula>
    </cfRule>
    <cfRule type="cellIs" dxfId="2368" priority="58" operator="equal">
      <formula>"Alta"</formula>
    </cfRule>
    <cfRule type="cellIs" dxfId="2367" priority="59" operator="equal">
      <formula>"Media"</formula>
    </cfRule>
    <cfRule type="cellIs" dxfId="2366" priority="60" operator="equal">
      <formula>"Baja"</formula>
    </cfRule>
    <cfRule type="cellIs" dxfId="2365" priority="61" operator="equal">
      <formula>"Muy Baja"</formula>
    </cfRule>
  </conditionalFormatting>
  <conditionalFormatting sqref="AA52:AA57">
    <cfRule type="cellIs" dxfId="2364" priority="52" operator="equal">
      <formula>"Catastrófico"</formula>
    </cfRule>
    <cfRule type="cellIs" dxfId="2363" priority="53" operator="equal">
      <formula>"Mayor"</formula>
    </cfRule>
    <cfRule type="cellIs" dxfId="2362" priority="54" operator="equal">
      <formula>"Moderado"</formula>
    </cfRule>
    <cfRule type="cellIs" dxfId="2361" priority="55" operator="equal">
      <formula>"Menor"</formula>
    </cfRule>
    <cfRule type="cellIs" dxfId="2360" priority="56" operator="equal">
      <formula>"Leve"</formula>
    </cfRule>
  </conditionalFormatting>
  <conditionalFormatting sqref="AC52:AC57">
    <cfRule type="cellIs" dxfId="2359" priority="48" operator="equal">
      <formula>"Extremo"</formula>
    </cfRule>
    <cfRule type="cellIs" dxfId="2358" priority="49" operator="equal">
      <formula>"Alto"</formula>
    </cfRule>
    <cfRule type="cellIs" dxfId="2357" priority="50" operator="equal">
      <formula>"Moderado"</formula>
    </cfRule>
    <cfRule type="cellIs" dxfId="2356" priority="51" operator="equal">
      <formula>"Bajo"</formula>
    </cfRule>
  </conditionalFormatting>
  <conditionalFormatting sqref="N58">
    <cfRule type="cellIs" dxfId="2355" priority="39" operator="equal">
      <formula>"Extremo"</formula>
    </cfRule>
    <cfRule type="cellIs" dxfId="2354" priority="40" operator="equal">
      <formula>"Alto"</formula>
    </cfRule>
    <cfRule type="cellIs" dxfId="2353" priority="41" operator="equal">
      <formula>"Moderado"</formula>
    </cfRule>
    <cfRule type="cellIs" dxfId="2352" priority="42" operator="equal">
      <formula>"Bajo"</formula>
    </cfRule>
  </conditionalFormatting>
  <conditionalFormatting sqref="Y58:Y63">
    <cfRule type="cellIs" dxfId="2351" priority="34" operator="equal">
      <formula>"Muy Alta"</formula>
    </cfRule>
    <cfRule type="cellIs" dxfId="2350" priority="35" operator="equal">
      <formula>"Alta"</formula>
    </cfRule>
    <cfRule type="cellIs" dxfId="2349" priority="36" operator="equal">
      <formula>"Media"</formula>
    </cfRule>
    <cfRule type="cellIs" dxfId="2348" priority="37" operator="equal">
      <formula>"Baja"</formula>
    </cfRule>
    <cfRule type="cellIs" dxfId="2347" priority="38" operator="equal">
      <formula>"Muy Baja"</formula>
    </cfRule>
  </conditionalFormatting>
  <conditionalFormatting sqref="AA58:AA63">
    <cfRule type="cellIs" dxfId="2346" priority="29" operator="equal">
      <formula>"Catastrófico"</formula>
    </cfRule>
    <cfRule type="cellIs" dxfId="2345" priority="30" operator="equal">
      <formula>"Mayor"</formula>
    </cfRule>
    <cfRule type="cellIs" dxfId="2344" priority="31" operator="equal">
      <formula>"Moderado"</formula>
    </cfRule>
    <cfRule type="cellIs" dxfId="2343" priority="32" operator="equal">
      <formula>"Menor"</formula>
    </cfRule>
    <cfRule type="cellIs" dxfId="2342" priority="33" operator="equal">
      <formula>"Leve"</formula>
    </cfRule>
  </conditionalFormatting>
  <conditionalFormatting sqref="AC58:AC63">
    <cfRule type="cellIs" dxfId="2341" priority="25" operator="equal">
      <formula>"Extremo"</formula>
    </cfRule>
    <cfRule type="cellIs" dxfId="2340" priority="26" operator="equal">
      <formula>"Alto"</formula>
    </cfRule>
    <cfRule type="cellIs" dxfId="2339" priority="27" operator="equal">
      <formula>"Moderado"</formula>
    </cfRule>
    <cfRule type="cellIs" dxfId="2338" priority="28" operator="equal">
      <formula>"Bajo"</formula>
    </cfRule>
  </conditionalFormatting>
  <conditionalFormatting sqref="H64">
    <cfRule type="cellIs" dxfId="2337" priority="20" operator="equal">
      <formula>"Muy Alta"</formula>
    </cfRule>
    <cfRule type="cellIs" dxfId="2336" priority="21" operator="equal">
      <formula>"Alta"</formula>
    </cfRule>
    <cfRule type="cellIs" dxfId="2335" priority="22" operator="equal">
      <formula>"Media"</formula>
    </cfRule>
    <cfRule type="cellIs" dxfId="2334" priority="23" operator="equal">
      <formula>"Baja"</formula>
    </cfRule>
    <cfRule type="cellIs" dxfId="2333" priority="24" operator="equal">
      <formula>"Muy Baja"</formula>
    </cfRule>
  </conditionalFormatting>
  <conditionalFormatting sqref="N64">
    <cfRule type="cellIs" dxfId="2332" priority="16" operator="equal">
      <formula>"Extremo"</formula>
    </cfRule>
    <cfRule type="cellIs" dxfId="2331" priority="17" operator="equal">
      <formula>"Alto"</formula>
    </cfRule>
    <cfRule type="cellIs" dxfId="2330" priority="18" operator="equal">
      <formula>"Moderado"</formula>
    </cfRule>
    <cfRule type="cellIs" dxfId="2329" priority="19" operator="equal">
      <formula>"Bajo"</formula>
    </cfRule>
  </conditionalFormatting>
  <conditionalFormatting sqref="Y64:Y69">
    <cfRule type="cellIs" dxfId="2328" priority="11" operator="equal">
      <formula>"Muy Alta"</formula>
    </cfRule>
    <cfRule type="cellIs" dxfId="2327" priority="12" operator="equal">
      <formula>"Alta"</formula>
    </cfRule>
    <cfRule type="cellIs" dxfId="2326" priority="13" operator="equal">
      <formula>"Media"</formula>
    </cfRule>
    <cfRule type="cellIs" dxfId="2325" priority="14" operator="equal">
      <formula>"Baja"</formula>
    </cfRule>
    <cfRule type="cellIs" dxfId="2324" priority="15" operator="equal">
      <formula>"Muy Baja"</formula>
    </cfRule>
  </conditionalFormatting>
  <conditionalFormatting sqref="AA64:AA69">
    <cfRule type="cellIs" dxfId="2323" priority="6" operator="equal">
      <formula>"Catastrófico"</formula>
    </cfRule>
    <cfRule type="cellIs" dxfId="2322" priority="7" operator="equal">
      <formula>"Mayor"</formula>
    </cfRule>
    <cfRule type="cellIs" dxfId="2321" priority="8" operator="equal">
      <formula>"Moderado"</formula>
    </cfRule>
    <cfRule type="cellIs" dxfId="2320" priority="9" operator="equal">
      <formula>"Menor"</formula>
    </cfRule>
    <cfRule type="cellIs" dxfId="2319" priority="10" operator="equal">
      <formula>"Leve"</formula>
    </cfRule>
  </conditionalFormatting>
  <conditionalFormatting sqref="AC64:AC69">
    <cfRule type="cellIs" dxfId="2318" priority="2" operator="equal">
      <formula>"Extremo"</formula>
    </cfRule>
    <cfRule type="cellIs" dxfId="2317" priority="3" operator="equal">
      <formula>"Alto"</formula>
    </cfRule>
    <cfRule type="cellIs" dxfId="2316" priority="4" operator="equal">
      <formula>"Moderado"</formula>
    </cfRule>
    <cfRule type="cellIs" dxfId="2315" priority="5" operator="equal">
      <formula>"Bajo"</formula>
    </cfRule>
  </conditionalFormatting>
  <conditionalFormatting sqref="K10:K69">
    <cfRule type="containsText" dxfId="2314"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P7" zoomScale="60" zoomScaleNormal="60" workbookViewId="0">
      <selection activeCell="AJ11" sqref="AJ1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404</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405</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406</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263</v>
      </c>
      <c r="D10" s="224" t="s">
        <v>262</v>
      </c>
      <c r="E10" s="227" t="s">
        <v>261</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267</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265</v>
      </c>
      <c r="AF10" s="135" t="s">
        <v>266</v>
      </c>
      <c r="AG10" s="140" t="s">
        <v>264</v>
      </c>
      <c r="AH10" s="140" t="s">
        <v>231</v>
      </c>
      <c r="AI10" s="135" t="s">
        <v>268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269</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119</v>
      </c>
      <c r="X11" s="130">
        <f>IFERROR(IF(AND(Q10="Probabilidad",Q11="Probabilidad"),(Z10-(+Z10*T11)),IF(Q11="Probabilidad",(I10-(+I10*T11)),IF(Q11="Impacto",Z10,""))),"")</f>
        <v>0.216</v>
      </c>
      <c r="Y11" s="131" t="str">
        <f t="shared" ref="Y11:Y69" si="1">IFERROR(IF(X11="","",IF(X11&lt;=0.2,"Muy Baja",IF(X11&lt;=0.4,"Baja",IF(X11&lt;=0.6,"Media",IF(X11&lt;=0.8,"Alta","Muy Alta"))))),"")</f>
        <v>Baja</v>
      </c>
      <c r="Z11" s="132">
        <f t="shared" ref="Z11:Z15" si="2">+X11</f>
        <v>0.216</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270</v>
      </c>
      <c r="AF11" s="135" t="s">
        <v>266</v>
      </c>
      <c r="AG11" s="137" t="s">
        <v>271</v>
      </c>
      <c r="AH11" s="140" t="s">
        <v>216</v>
      </c>
      <c r="AI11" s="135" t="s">
        <v>272</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c r="C16" s="224"/>
      <c r="D16" s="224"/>
      <c r="E16" s="227"/>
      <c r="F16" s="224"/>
      <c r="G16" s="230"/>
      <c r="H16" s="233" t="str">
        <f>IF(G16&lt;=0,"",IF(G16&lt;=2,"Muy Baja",IF(G16&lt;=24,"Baja",IF(G16&lt;=500,"Media",IF(G16&lt;=5000,"Alta","Muy Alta")))))</f>
        <v/>
      </c>
      <c r="I16" s="218" t="str">
        <f>IF(H16="","",IF(H16="Muy Baja",0.2,IF(H16="Baja",0.4,IF(H16="Media",0.6,IF(H16="Alta",0.8,IF(H16="Muy Alta",1,))))))</f>
        <v/>
      </c>
      <c r="J16" s="236"/>
      <c r="K16" s="218">
        <f ca="1">IF(NOT(ISERROR(MATCH(J16,'Tabla Impacto'!$B$221:$B$223,0))),'Tabla Impacto'!$F$223&amp;"Por favor no seleccionar los criterios de impacto(Afectación Económica o presupuestal y Pérdida Reputacional)",J16)</f>
        <v>0</v>
      </c>
      <c r="L16" s="233" t="str">
        <f ca="1">IF(OR(K16='Tabla Impacto'!$C$11,K16='Tabla Impacto'!$D$11),"Leve",IF(OR(K16='Tabla Impacto'!$C$12,K16='Tabla Impacto'!$D$12),"Menor",IF(OR(K16='Tabla Impacto'!$C$13,K16='Tabla Impacto'!$D$13),"Moderado",IF(OR(K16='Tabla Impacto'!$C$14,K16='Tabla Impacto'!$D$14),"Mayor",IF(OR(K16='Tabla Impacto'!$C$15,K16='Tabla Impacto'!$D$15),"Catastrófico","")))))</f>
        <v/>
      </c>
      <c r="M16" s="218" t="str">
        <f ca="1">IF(L16="","",IF(L16="Leve",0.2,IF(L16="Menor",0.4,IF(L16="Moderado",0.6,IF(L16="Mayor",0.8,IF(L16="Catastrófico",1,))))))</f>
        <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5">
        <v>1</v>
      </c>
      <c r="P16" s="126"/>
      <c r="Q16" s="127" t="str">
        <f>IF(OR(R16="Preventivo",R16="Detectivo"),"Probabilidad",IF(R16="Correctivo","Impacto",""))</f>
        <v/>
      </c>
      <c r="R16" s="128"/>
      <c r="S16" s="128"/>
      <c r="T16" s="129" t="str">
        <f>IF(AND(R16="Preventivo",S16="Automático"),"50%",IF(AND(R16="Preventivo",S16="Manual"),"40%",IF(AND(R16="Detectivo",S16="Automático"),"40%",IF(AND(R16="Detectivo",S16="Manual"),"30%",IF(AND(R16="Correctivo",S16="Automático"),"35%",IF(AND(R16="Correctivo",S16="Manual"),"25%",""))))))</f>
        <v/>
      </c>
      <c r="U16" s="128"/>
      <c r="V16" s="128"/>
      <c r="W16" s="128"/>
      <c r="X16" s="130" t="str">
        <f>IFERROR(IF(Q16="Probabilidad",(I16-(+I16*T16)),IF(Q16="Impacto",I16,"")),"")</f>
        <v/>
      </c>
      <c r="Y16" s="131" t="str">
        <f>IFERROR(IF(X16="","",IF(X16&lt;=0.2,"Muy Baja",IF(X16&lt;=0.4,"Baja",IF(X16&lt;=0.6,"Media",IF(X16&lt;=0.8,"Alta","Muy Alta"))))),"")</f>
        <v/>
      </c>
      <c r="Z16" s="132" t="str">
        <f>+X16</f>
        <v/>
      </c>
      <c r="AA16" s="131" t="str">
        <f>IFERROR(IF(AB16="","",IF(AB16&lt;=0.2,"Leve",IF(AB16&lt;=0.4,"Menor",IF(AB16&lt;=0.6,"Moderado",IF(AB16&lt;=0.8,"Mayor","Catastrófico"))))),"")</f>
        <v/>
      </c>
      <c r="AB16" s="132" t="str">
        <f>IFERROR(IF(Q16="Impacto",(M16-(+M16*T16)),IF(Q16="Probabilidad",M16,"")),"")</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5"/>
      <c r="AG16" s="140"/>
      <c r="AH16" s="140"/>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2313" priority="227" operator="equal">
      <formula>"Muy Alta"</formula>
    </cfRule>
    <cfRule type="cellIs" dxfId="2312" priority="228" operator="equal">
      <formula>"Alta"</formula>
    </cfRule>
    <cfRule type="cellIs" dxfId="2311" priority="229" operator="equal">
      <formula>"Media"</formula>
    </cfRule>
    <cfRule type="cellIs" dxfId="2310" priority="230" operator="equal">
      <formula>"Baja"</formula>
    </cfRule>
    <cfRule type="cellIs" dxfId="2309" priority="231" operator="equal">
      <formula>"Muy Baja"</formula>
    </cfRule>
  </conditionalFormatting>
  <conditionalFormatting sqref="L10 L16 L22 L28 L34 L40 L46 L52 L58 L64">
    <cfRule type="cellIs" dxfId="2308" priority="222" operator="equal">
      <formula>"Catastrófico"</formula>
    </cfRule>
    <cfRule type="cellIs" dxfId="2307" priority="223" operator="equal">
      <formula>"Mayor"</formula>
    </cfRule>
    <cfRule type="cellIs" dxfId="2306" priority="224" operator="equal">
      <formula>"Moderado"</formula>
    </cfRule>
    <cfRule type="cellIs" dxfId="2305" priority="225" operator="equal">
      <formula>"Menor"</formula>
    </cfRule>
    <cfRule type="cellIs" dxfId="2304" priority="226" operator="equal">
      <formula>"Leve"</formula>
    </cfRule>
  </conditionalFormatting>
  <conditionalFormatting sqref="N10">
    <cfRule type="cellIs" dxfId="2303" priority="218" operator="equal">
      <formula>"Extremo"</formula>
    </cfRule>
    <cfRule type="cellIs" dxfId="2302" priority="219" operator="equal">
      <formula>"Alto"</formula>
    </cfRule>
    <cfRule type="cellIs" dxfId="2301" priority="220" operator="equal">
      <formula>"Moderado"</formula>
    </cfRule>
    <cfRule type="cellIs" dxfId="2300" priority="221" operator="equal">
      <formula>"Bajo"</formula>
    </cfRule>
  </conditionalFormatting>
  <conditionalFormatting sqref="Y10:Y15">
    <cfRule type="cellIs" dxfId="2299" priority="213" operator="equal">
      <formula>"Muy Alta"</formula>
    </cfRule>
    <cfRule type="cellIs" dxfId="2298" priority="214" operator="equal">
      <formula>"Alta"</formula>
    </cfRule>
    <cfRule type="cellIs" dxfId="2297" priority="215" operator="equal">
      <formula>"Media"</formula>
    </cfRule>
    <cfRule type="cellIs" dxfId="2296" priority="216" operator="equal">
      <formula>"Baja"</formula>
    </cfRule>
    <cfRule type="cellIs" dxfId="2295" priority="217" operator="equal">
      <formula>"Muy Baja"</formula>
    </cfRule>
  </conditionalFormatting>
  <conditionalFormatting sqref="AA10:AA15">
    <cfRule type="cellIs" dxfId="2294" priority="208" operator="equal">
      <formula>"Catastrófico"</formula>
    </cfRule>
    <cfRule type="cellIs" dxfId="2293" priority="209" operator="equal">
      <formula>"Mayor"</formula>
    </cfRule>
    <cfRule type="cellIs" dxfId="2292" priority="210" operator="equal">
      <formula>"Moderado"</formula>
    </cfRule>
    <cfRule type="cellIs" dxfId="2291" priority="211" operator="equal">
      <formula>"Menor"</formula>
    </cfRule>
    <cfRule type="cellIs" dxfId="2290" priority="212" operator="equal">
      <formula>"Leve"</formula>
    </cfRule>
  </conditionalFormatting>
  <conditionalFormatting sqref="AC10:AC15">
    <cfRule type="cellIs" dxfId="2289" priority="204" operator="equal">
      <formula>"Extremo"</formula>
    </cfRule>
    <cfRule type="cellIs" dxfId="2288" priority="205" operator="equal">
      <formula>"Alto"</formula>
    </cfRule>
    <cfRule type="cellIs" dxfId="2287" priority="206" operator="equal">
      <formula>"Moderado"</formula>
    </cfRule>
    <cfRule type="cellIs" dxfId="2286" priority="207" operator="equal">
      <formula>"Bajo"</formula>
    </cfRule>
  </conditionalFormatting>
  <conditionalFormatting sqref="H58">
    <cfRule type="cellIs" dxfId="2285" priority="43" operator="equal">
      <formula>"Muy Alta"</formula>
    </cfRule>
    <cfRule type="cellIs" dxfId="2284" priority="44" operator="equal">
      <formula>"Alta"</formula>
    </cfRule>
    <cfRule type="cellIs" dxfId="2283" priority="45" operator="equal">
      <formula>"Media"</formula>
    </cfRule>
    <cfRule type="cellIs" dxfId="2282" priority="46" operator="equal">
      <formula>"Baja"</formula>
    </cfRule>
    <cfRule type="cellIs" dxfId="2281" priority="47" operator="equal">
      <formula>"Muy Baja"</formula>
    </cfRule>
  </conditionalFormatting>
  <conditionalFormatting sqref="N16">
    <cfRule type="cellIs" dxfId="2280" priority="200" operator="equal">
      <formula>"Extremo"</formula>
    </cfRule>
    <cfRule type="cellIs" dxfId="2279" priority="201" operator="equal">
      <formula>"Alto"</formula>
    </cfRule>
    <cfRule type="cellIs" dxfId="2278" priority="202" operator="equal">
      <formula>"Moderado"</formula>
    </cfRule>
    <cfRule type="cellIs" dxfId="2277" priority="203" operator="equal">
      <formula>"Bajo"</formula>
    </cfRule>
  </conditionalFormatting>
  <conditionalFormatting sqref="Y16:Y21">
    <cfRule type="cellIs" dxfId="2276" priority="195" operator="equal">
      <formula>"Muy Alta"</formula>
    </cfRule>
    <cfRule type="cellIs" dxfId="2275" priority="196" operator="equal">
      <formula>"Alta"</formula>
    </cfRule>
    <cfRule type="cellIs" dxfId="2274" priority="197" operator="equal">
      <formula>"Media"</formula>
    </cfRule>
    <cfRule type="cellIs" dxfId="2273" priority="198" operator="equal">
      <formula>"Baja"</formula>
    </cfRule>
    <cfRule type="cellIs" dxfId="2272" priority="199" operator="equal">
      <formula>"Muy Baja"</formula>
    </cfRule>
  </conditionalFormatting>
  <conditionalFormatting sqref="AA16:AA21">
    <cfRule type="cellIs" dxfId="2271" priority="190" operator="equal">
      <formula>"Catastrófico"</formula>
    </cfRule>
    <cfRule type="cellIs" dxfId="2270" priority="191" operator="equal">
      <formula>"Mayor"</formula>
    </cfRule>
    <cfRule type="cellIs" dxfId="2269" priority="192" operator="equal">
      <formula>"Moderado"</formula>
    </cfRule>
    <cfRule type="cellIs" dxfId="2268" priority="193" operator="equal">
      <formula>"Menor"</formula>
    </cfRule>
    <cfRule type="cellIs" dxfId="2267" priority="194" operator="equal">
      <formula>"Leve"</formula>
    </cfRule>
  </conditionalFormatting>
  <conditionalFormatting sqref="AC16:AC21">
    <cfRule type="cellIs" dxfId="2266" priority="186" operator="equal">
      <formula>"Extremo"</formula>
    </cfRule>
    <cfRule type="cellIs" dxfId="2265" priority="187" operator="equal">
      <formula>"Alto"</formula>
    </cfRule>
    <cfRule type="cellIs" dxfId="2264" priority="188" operator="equal">
      <formula>"Moderado"</formula>
    </cfRule>
    <cfRule type="cellIs" dxfId="2263" priority="189" operator="equal">
      <formula>"Bajo"</formula>
    </cfRule>
  </conditionalFormatting>
  <conditionalFormatting sqref="H22">
    <cfRule type="cellIs" dxfId="2262" priority="181" operator="equal">
      <formula>"Muy Alta"</formula>
    </cfRule>
    <cfRule type="cellIs" dxfId="2261" priority="182" operator="equal">
      <formula>"Alta"</formula>
    </cfRule>
    <cfRule type="cellIs" dxfId="2260" priority="183" operator="equal">
      <formula>"Media"</formula>
    </cfRule>
    <cfRule type="cellIs" dxfId="2259" priority="184" operator="equal">
      <formula>"Baja"</formula>
    </cfRule>
    <cfRule type="cellIs" dxfId="2258" priority="185" operator="equal">
      <formula>"Muy Baja"</formula>
    </cfRule>
  </conditionalFormatting>
  <conditionalFormatting sqref="N22">
    <cfRule type="cellIs" dxfId="2257" priority="177" operator="equal">
      <formula>"Extremo"</formula>
    </cfRule>
    <cfRule type="cellIs" dxfId="2256" priority="178" operator="equal">
      <formula>"Alto"</formula>
    </cfRule>
    <cfRule type="cellIs" dxfId="2255" priority="179" operator="equal">
      <formula>"Moderado"</formula>
    </cfRule>
    <cfRule type="cellIs" dxfId="2254" priority="180" operator="equal">
      <formula>"Bajo"</formula>
    </cfRule>
  </conditionalFormatting>
  <conditionalFormatting sqref="Y22:Y27">
    <cfRule type="cellIs" dxfId="2253" priority="172" operator="equal">
      <formula>"Muy Alta"</formula>
    </cfRule>
    <cfRule type="cellIs" dxfId="2252" priority="173" operator="equal">
      <formula>"Alta"</formula>
    </cfRule>
    <cfRule type="cellIs" dxfId="2251" priority="174" operator="equal">
      <formula>"Media"</formula>
    </cfRule>
    <cfRule type="cellIs" dxfId="2250" priority="175" operator="equal">
      <formula>"Baja"</formula>
    </cfRule>
    <cfRule type="cellIs" dxfId="2249" priority="176" operator="equal">
      <formula>"Muy Baja"</formula>
    </cfRule>
  </conditionalFormatting>
  <conditionalFormatting sqref="AA22:AA27">
    <cfRule type="cellIs" dxfId="2248" priority="167" operator="equal">
      <formula>"Catastrófico"</formula>
    </cfRule>
    <cfRule type="cellIs" dxfId="2247" priority="168" operator="equal">
      <formula>"Mayor"</formula>
    </cfRule>
    <cfRule type="cellIs" dxfId="2246" priority="169" operator="equal">
      <formula>"Moderado"</formula>
    </cfRule>
    <cfRule type="cellIs" dxfId="2245" priority="170" operator="equal">
      <formula>"Menor"</formula>
    </cfRule>
    <cfRule type="cellIs" dxfId="2244" priority="171" operator="equal">
      <formula>"Leve"</formula>
    </cfRule>
  </conditionalFormatting>
  <conditionalFormatting sqref="AC22:AC27">
    <cfRule type="cellIs" dxfId="2243" priority="163" operator="equal">
      <formula>"Extremo"</formula>
    </cfRule>
    <cfRule type="cellIs" dxfId="2242" priority="164" operator="equal">
      <formula>"Alto"</formula>
    </cfRule>
    <cfRule type="cellIs" dxfId="2241" priority="165" operator="equal">
      <formula>"Moderado"</formula>
    </cfRule>
    <cfRule type="cellIs" dxfId="2240" priority="166" operator="equal">
      <formula>"Bajo"</formula>
    </cfRule>
  </conditionalFormatting>
  <conditionalFormatting sqref="H28">
    <cfRule type="cellIs" dxfId="2239" priority="158" operator="equal">
      <formula>"Muy Alta"</formula>
    </cfRule>
    <cfRule type="cellIs" dxfId="2238" priority="159" operator="equal">
      <formula>"Alta"</formula>
    </cfRule>
    <cfRule type="cellIs" dxfId="2237" priority="160" operator="equal">
      <formula>"Media"</formula>
    </cfRule>
    <cfRule type="cellIs" dxfId="2236" priority="161" operator="equal">
      <formula>"Baja"</formula>
    </cfRule>
    <cfRule type="cellIs" dxfId="2235" priority="162" operator="equal">
      <formula>"Muy Baja"</formula>
    </cfRule>
  </conditionalFormatting>
  <conditionalFormatting sqref="N28">
    <cfRule type="cellIs" dxfId="2234" priority="154" operator="equal">
      <formula>"Extremo"</formula>
    </cfRule>
    <cfRule type="cellIs" dxfId="2233" priority="155" operator="equal">
      <formula>"Alto"</formula>
    </cfRule>
    <cfRule type="cellIs" dxfId="2232" priority="156" operator="equal">
      <formula>"Moderado"</formula>
    </cfRule>
    <cfRule type="cellIs" dxfId="2231" priority="157" operator="equal">
      <formula>"Bajo"</formula>
    </cfRule>
  </conditionalFormatting>
  <conditionalFormatting sqref="Y28:Y33">
    <cfRule type="cellIs" dxfId="2230" priority="149" operator="equal">
      <formula>"Muy Alta"</formula>
    </cfRule>
    <cfRule type="cellIs" dxfId="2229" priority="150" operator="equal">
      <formula>"Alta"</formula>
    </cfRule>
    <cfRule type="cellIs" dxfId="2228" priority="151" operator="equal">
      <formula>"Media"</formula>
    </cfRule>
    <cfRule type="cellIs" dxfId="2227" priority="152" operator="equal">
      <formula>"Baja"</formula>
    </cfRule>
    <cfRule type="cellIs" dxfId="2226" priority="153" operator="equal">
      <formula>"Muy Baja"</formula>
    </cfRule>
  </conditionalFormatting>
  <conditionalFormatting sqref="AA28:AA33">
    <cfRule type="cellIs" dxfId="2225" priority="144" operator="equal">
      <formula>"Catastrófico"</formula>
    </cfRule>
    <cfRule type="cellIs" dxfId="2224" priority="145" operator="equal">
      <formula>"Mayor"</formula>
    </cfRule>
    <cfRule type="cellIs" dxfId="2223" priority="146" operator="equal">
      <formula>"Moderado"</formula>
    </cfRule>
    <cfRule type="cellIs" dxfId="2222" priority="147" operator="equal">
      <formula>"Menor"</formula>
    </cfRule>
    <cfRule type="cellIs" dxfId="2221" priority="148" operator="equal">
      <formula>"Leve"</formula>
    </cfRule>
  </conditionalFormatting>
  <conditionalFormatting sqref="AC28:AC33">
    <cfRule type="cellIs" dxfId="2220" priority="140" operator="equal">
      <formula>"Extremo"</formula>
    </cfRule>
    <cfRule type="cellIs" dxfId="2219" priority="141" operator="equal">
      <formula>"Alto"</formula>
    </cfRule>
    <cfRule type="cellIs" dxfId="2218" priority="142" operator="equal">
      <formula>"Moderado"</formula>
    </cfRule>
    <cfRule type="cellIs" dxfId="2217" priority="143" operator="equal">
      <formula>"Bajo"</formula>
    </cfRule>
  </conditionalFormatting>
  <conditionalFormatting sqref="H34">
    <cfRule type="cellIs" dxfId="2216" priority="135" operator="equal">
      <formula>"Muy Alta"</formula>
    </cfRule>
    <cfRule type="cellIs" dxfId="2215" priority="136" operator="equal">
      <formula>"Alta"</formula>
    </cfRule>
    <cfRule type="cellIs" dxfId="2214" priority="137" operator="equal">
      <formula>"Media"</formula>
    </cfRule>
    <cfRule type="cellIs" dxfId="2213" priority="138" operator="equal">
      <formula>"Baja"</formula>
    </cfRule>
    <cfRule type="cellIs" dxfId="2212" priority="139" operator="equal">
      <formula>"Muy Baja"</formula>
    </cfRule>
  </conditionalFormatting>
  <conditionalFormatting sqref="N34">
    <cfRule type="cellIs" dxfId="2211" priority="131" operator="equal">
      <formula>"Extremo"</formula>
    </cfRule>
    <cfRule type="cellIs" dxfId="2210" priority="132" operator="equal">
      <formula>"Alto"</formula>
    </cfRule>
    <cfRule type="cellIs" dxfId="2209" priority="133" operator="equal">
      <formula>"Moderado"</formula>
    </cfRule>
    <cfRule type="cellIs" dxfId="2208" priority="134" operator="equal">
      <formula>"Bajo"</formula>
    </cfRule>
  </conditionalFormatting>
  <conditionalFormatting sqref="Y34:Y39">
    <cfRule type="cellIs" dxfId="2207" priority="126" operator="equal">
      <formula>"Muy Alta"</formula>
    </cfRule>
    <cfRule type="cellIs" dxfId="2206" priority="127" operator="equal">
      <formula>"Alta"</formula>
    </cfRule>
    <cfRule type="cellIs" dxfId="2205" priority="128" operator="equal">
      <formula>"Media"</formula>
    </cfRule>
    <cfRule type="cellIs" dxfId="2204" priority="129" operator="equal">
      <formula>"Baja"</formula>
    </cfRule>
    <cfRule type="cellIs" dxfId="2203" priority="130" operator="equal">
      <formula>"Muy Baja"</formula>
    </cfRule>
  </conditionalFormatting>
  <conditionalFormatting sqref="AA34:AA39">
    <cfRule type="cellIs" dxfId="2202" priority="121" operator="equal">
      <formula>"Catastrófico"</formula>
    </cfRule>
    <cfRule type="cellIs" dxfId="2201" priority="122" operator="equal">
      <formula>"Mayor"</formula>
    </cfRule>
    <cfRule type="cellIs" dxfId="2200" priority="123" operator="equal">
      <formula>"Moderado"</formula>
    </cfRule>
    <cfRule type="cellIs" dxfId="2199" priority="124" operator="equal">
      <formula>"Menor"</formula>
    </cfRule>
    <cfRule type="cellIs" dxfId="2198" priority="125" operator="equal">
      <formula>"Leve"</formula>
    </cfRule>
  </conditionalFormatting>
  <conditionalFormatting sqref="AC34:AC39">
    <cfRule type="cellIs" dxfId="2197" priority="117" operator="equal">
      <formula>"Extremo"</formula>
    </cfRule>
    <cfRule type="cellIs" dxfId="2196" priority="118" operator="equal">
      <formula>"Alto"</formula>
    </cfRule>
    <cfRule type="cellIs" dxfId="2195" priority="119" operator="equal">
      <formula>"Moderado"</formula>
    </cfRule>
    <cfRule type="cellIs" dxfId="2194" priority="120" operator="equal">
      <formula>"Bajo"</formula>
    </cfRule>
  </conditionalFormatting>
  <conditionalFormatting sqref="H40">
    <cfRule type="cellIs" dxfId="2193" priority="112" operator="equal">
      <formula>"Muy Alta"</formula>
    </cfRule>
    <cfRule type="cellIs" dxfId="2192" priority="113" operator="equal">
      <formula>"Alta"</formula>
    </cfRule>
    <cfRule type="cellIs" dxfId="2191" priority="114" operator="equal">
      <formula>"Media"</formula>
    </cfRule>
    <cfRule type="cellIs" dxfId="2190" priority="115" operator="equal">
      <formula>"Baja"</formula>
    </cfRule>
    <cfRule type="cellIs" dxfId="2189" priority="116" operator="equal">
      <formula>"Muy Baja"</formula>
    </cfRule>
  </conditionalFormatting>
  <conditionalFormatting sqref="N40">
    <cfRule type="cellIs" dxfId="2188" priority="108" operator="equal">
      <formula>"Extremo"</formula>
    </cfRule>
    <cfRule type="cellIs" dxfId="2187" priority="109" operator="equal">
      <formula>"Alto"</formula>
    </cfRule>
    <cfRule type="cellIs" dxfId="2186" priority="110" operator="equal">
      <formula>"Moderado"</formula>
    </cfRule>
    <cfRule type="cellIs" dxfId="2185" priority="111" operator="equal">
      <formula>"Bajo"</formula>
    </cfRule>
  </conditionalFormatting>
  <conditionalFormatting sqref="Y40:Y45">
    <cfRule type="cellIs" dxfId="2184" priority="103" operator="equal">
      <formula>"Muy Alta"</formula>
    </cfRule>
    <cfRule type="cellIs" dxfId="2183" priority="104" operator="equal">
      <formula>"Alta"</formula>
    </cfRule>
    <cfRule type="cellIs" dxfId="2182" priority="105" operator="equal">
      <formula>"Media"</formula>
    </cfRule>
    <cfRule type="cellIs" dxfId="2181" priority="106" operator="equal">
      <formula>"Baja"</formula>
    </cfRule>
    <cfRule type="cellIs" dxfId="2180" priority="107" operator="equal">
      <formula>"Muy Baja"</formula>
    </cfRule>
  </conditionalFormatting>
  <conditionalFormatting sqref="AA40:AA45">
    <cfRule type="cellIs" dxfId="2179" priority="98" operator="equal">
      <formula>"Catastrófico"</formula>
    </cfRule>
    <cfRule type="cellIs" dxfId="2178" priority="99" operator="equal">
      <formula>"Mayor"</formula>
    </cfRule>
    <cfRule type="cellIs" dxfId="2177" priority="100" operator="equal">
      <formula>"Moderado"</formula>
    </cfRule>
    <cfRule type="cellIs" dxfId="2176" priority="101" operator="equal">
      <formula>"Menor"</formula>
    </cfRule>
    <cfRule type="cellIs" dxfId="2175" priority="102" operator="equal">
      <formula>"Leve"</formula>
    </cfRule>
  </conditionalFormatting>
  <conditionalFormatting sqref="AC40:AC45">
    <cfRule type="cellIs" dxfId="2174" priority="94" operator="equal">
      <formula>"Extremo"</formula>
    </cfRule>
    <cfRule type="cellIs" dxfId="2173" priority="95" operator="equal">
      <formula>"Alto"</formula>
    </cfRule>
    <cfRule type="cellIs" dxfId="2172" priority="96" operator="equal">
      <formula>"Moderado"</formula>
    </cfRule>
    <cfRule type="cellIs" dxfId="2171" priority="97" operator="equal">
      <formula>"Bajo"</formula>
    </cfRule>
  </conditionalFormatting>
  <conditionalFormatting sqref="H46">
    <cfRule type="cellIs" dxfId="2170" priority="89" operator="equal">
      <formula>"Muy Alta"</formula>
    </cfRule>
    <cfRule type="cellIs" dxfId="2169" priority="90" operator="equal">
      <formula>"Alta"</formula>
    </cfRule>
    <cfRule type="cellIs" dxfId="2168" priority="91" operator="equal">
      <formula>"Media"</formula>
    </cfRule>
    <cfRule type="cellIs" dxfId="2167" priority="92" operator="equal">
      <formula>"Baja"</formula>
    </cfRule>
    <cfRule type="cellIs" dxfId="2166" priority="93" operator="equal">
      <formula>"Muy Baja"</formula>
    </cfRule>
  </conditionalFormatting>
  <conditionalFormatting sqref="N46">
    <cfRule type="cellIs" dxfId="2165" priority="85" operator="equal">
      <formula>"Extremo"</formula>
    </cfRule>
    <cfRule type="cellIs" dxfId="2164" priority="86" operator="equal">
      <formula>"Alto"</formula>
    </cfRule>
    <cfRule type="cellIs" dxfId="2163" priority="87" operator="equal">
      <formula>"Moderado"</formula>
    </cfRule>
    <cfRule type="cellIs" dxfId="2162" priority="88" operator="equal">
      <formula>"Bajo"</formula>
    </cfRule>
  </conditionalFormatting>
  <conditionalFormatting sqref="Y46:Y51">
    <cfRule type="cellIs" dxfId="2161" priority="80" operator="equal">
      <formula>"Muy Alta"</formula>
    </cfRule>
    <cfRule type="cellIs" dxfId="2160" priority="81" operator="equal">
      <formula>"Alta"</formula>
    </cfRule>
    <cfRule type="cellIs" dxfId="2159" priority="82" operator="equal">
      <formula>"Media"</formula>
    </cfRule>
    <cfRule type="cellIs" dxfId="2158" priority="83" operator="equal">
      <formula>"Baja"</formula>
    </cfRule>
    <cfRule type="cellIs" dxfId="2157" priority="84" operator="equal">
      <formula>"Muy Baja"</formula>
    </cfRule>
  </conditionalFormatting>
  <conditionalFormatting sqref="AA46:AA51">
    <cfRule type="cellIs" dxfId="2156" priority="75" operator="equal">
      <formula>"Catastrófico"</formula>
    </cfRule>
    <cfRule type="cellIs" dxfId="2155" priority="76" operator="equal">
      <formula>"Mayor"</formula>
    </cfRule>
    <cfRule type="cellIs" dxfId="2154" priority="77" operator="equal">
      <formula>"Moderado"</formula>
    </cfRule>
    <cfRule type="cellIs" dxfId="2153" priority="78" operator="equal">
      <formula>"Menor"</formula>
    </cfRule>
    <cfRule type="cellIs" dxfId="2152" priority="79" operator="equal">
      <formula>"Leve"</formula>
    </cfRule>
  </conditionalFormatting>
  <conditionalFormatting sqref="AC46:AC51">
    <cfRule type="cellIs" dxfId="2151" priority="71" operator="equal">
      <formula>"Extremo"</formula>
    </cfRule>
    <cfRule type="cellIs" dxfId="2150" priority="72" operator="equal">
      <formula>"Alto"</formula>
    </cfRule>
    <cfRule type="cellIs" dxfId="2149" priority="73" operator="equal">
      <formula>"Moderado"</formula>
    </cfRule>
    <cfRule type="cellIs" dxfId="2148" priority="74" operator="equal">
      <formula>"Bajo"</formula>
    </cfRule>
  </conditionalFormatting>
  <conditionalFormatting sqref="H52">
    <cfRule type="cellIs" dxfId="2147" priority="66" operator="equal">
      <formula>"Muy Alta"</formula>
    </cfRule>
    <cfRule type="cellIs" dxfId="2146" priority="67" operator="equal">
      <formula>"Alta"</formula>
    </cfRule>
    <cfRule type="cellIs" dxfId="2145" priority="68" operator="equal">
      <formula>"Media"</formula>
    </cfRule>
    <cfRule type="cellIs" dxfId="2144" priority="69" operator="equal">
      <formula>"Baja"</formula>
    </cfRule>
    <cfRule type="cellIs" dxfId="2143" priority="70" operator="equal">
      <formula>"Muy Baja"</formula>
    </cfRule>
  </conditionalFormatting>
  <conditionalFormatting sqref="N52">
    <cfRule type="cellIs" dxfId="2142" priority="62" operator="equal">
      <formula>"Extremo"</formula>
    </cfRule>
    <cfRule type="cellIs" dxfId="2141" priority="63" operator="equal">
      <formula>"Alto"</formula>
    </cfRule>
    <cfRule type="cellIs" dxfId="2140" priority="64" operator="equal">
      <formula>"Moderado"</formula>
    </cfRule>
    <cfRule type="cellIs" dxfId="2139" priority="65" operator="equal">
      <formula>"Bajo"</formula>
    </cfRule>
  </conditionalFormatting>
  <conditionalFormatting sqref="Y52:Y57">
    <cfRule type="cellIs" dxfId="2138" priority="57" operator="equal">
      <formula>"Muy Alta"</formula>
    </cfRule>
    <cfRule type="cellIs" dxfId="2137" priority="58" operator="equal">
      <formula>"Alta"</formula>
    </cfRule>
    <cfRule type="cellIs" dxfId="2136" priority="59" operator="equal">
      <formula>"Media"</formula>
    </cfRule>
    <cfRule type="cellIs" dxfId="2135" priority="60" operator="equal">
      <formula>"Baja"</formula>
    </cfRule>
    <cfRule type="cellIs" dxfId="2134" priority="61" operator="equal">
      <formula>"Muy Baja"</formula>
    </cfRule>
  </conditionalFormatting>
  <conditionalFormatting sqref="AA52:AA57">
    <cfRule type="cellIs" dxfId="2133" priority="52" operator="equal">
      <formula>"Catastrófico"</formula>
    </cfRule>
    <cfRule type="cellIs" dxfId="2132" priority="53" operator="equal">
      <formula>"Mayor"</formula>
    </cfRule>
    <cfRule type="cellIs" dxfId="2131" priority="54" operator="equal">
      <formula>"Moderado"</formula>
    </cfRule>
    <cfRule type="cellIs" dxfId="2130" priority="55" operator="equal">
      <formula>"Menor"</formula>
    </cfRule>
    <cfRule type="cellIs" dxfId="2129" priority="56" operator="equal">
      <formula>"Leve"</formula>
    </cfRule>
  </conditionalFormatting>
  <conditionalFormatting sqref="AC52:AC57">
    <cfRule type="cellIs" dxfId="2128" priority="48" operator="equal">
      <formula>"Extremo"</formula>
    </cfRule>
    <cfRule type="cellIs" dxfId="2127" priority="49" operator="equal">
      <formula>"Alto"</formula>
    </cfRule>
    <cfRule type="cellIs" dxfId="2126" priority="50" operator="equal">
      <formula>"Moderado"</formula>
    </cfRule>
    <cfRule type="cellIs" dxfId="2125" priority="51" operator="equal">
      <formula>"Bajo"</formula>
    </cfRule>
  </conditionalFormatting>
  <conditionalFormatting sqref="N58">
    <cfRule type="cellIs" dxfId="2124" priority="39" operator="equal">
      <formula>"Extremo"</formula>
    </cfRule>
    <cfRule type="cellIs" dxfId="2123" priority="40" operator="equal">
      <formula>"Alto"</formula>
    </cfRule>
    <cfRule type="cellIs" dxfId="2122" priority="41" operator="equal">
      <formula>"Moderado"</formula>
    </cfRule>
    <cfRule type="cellIs" dxfId="2121" priority="42" operator="equal">
      <formula>"Bajo"</formula>
    </cfRule>
  </conditionalFormatting>
  <conditionalFormatting sqref="Y58:Y63">
    <cfRule type="cellIs" dxfId="2120" priority="34" operator="equal">
      <formula>"Muy Alta"</formula>
    </cfRule>
    <cfRule type="cellIs" dxfId="2119" priority="35" operator="equal">
      <formula>"Alta"</formula>
    </cfRule>
    <cfRule type="cellIs" dxfId="2118" priority="36" operator="equal">
      <formula>"Media"</formula>
    </cfRule>
    <cfRule type="cellIs" dxfId="2117" priority="37" operator="equal">
      <formula>"Baja"</formula>
    </cfRule>
    <cfRule type="cellIs" dxfId="2116" priority="38" operator="equal">
      <formula>"Muy Baja"</formula>
    </cfRule>
  </conditionalFormatting>
  <conditionalFormatting sqref="AA58:AA63">
    <cfRule type="cellIs" dxfId="2115" priority="29" operator="equal">
      <formula>"Catastrófico"</formula>
    </cfRule>
    <cfRule type="cellIs" dxfId="2114" priority="30" operator="equal">
      <formula>"Mayor"</formula>
    </cfRule>
    <cfRule type="cellIs" dxfId="2113" priority="31" operator="equal">
      <formula>"Moderado"</formula>
    </cfRule>
    <cfRule type="cellIs" dxfId="2112" priority="32" operator="equal">
      <formula>"Menor"</formula>
    </cfRule>
    <cfRule type="cellIs" dxfId="2111" priority="33" operator="equal">
      <formula>"Leve"</formula>
    </cfRule>
  </conditionalFormatting>
  <conditionalFormatting sqref="AC58:AC63">
    <cfRule type="cellIs" dxfId="2110" priority="25" operator="equal">
      <formula>"Extremo"</formula>
    </cfRule>
    <cfRule type="cellIs" dxfId="2109" priority="26" operator="equal">
      <formula>"Alto"</formula>
    </cfRule>
    <cfRule type="cellIs" dxfId="2108" priority="27" operator="equal">
      <formula>"Moderado"</formula>
    </cfRule>
    <cfRule type="cellIs" dxfId="2107" priority="28" operator="equal">
      <formula>"Bajo"</formula>
    </cfRule>
  </conditionalFormatting>
  <conditionalFormatting sqref="H64">
    <cfRule type="cellIs" dxfId="2106" priority="20" operator="equal">
      <formula>"Muy Alta"</formula>
    </cfRule>
    <cfRule type="cellIs" dxfId="2105" priority="21" operator="equal">
      <formula>"Alta"</formula>
    </cfRule>
    <cfRule type="cellIs" dxfId="2104" priority="22" operator="equal">
      <formula>"Media"</formula>
    </cfRule>
    <cfRule type="cellIs" dxfId="2103" priority="23" operator="equal">
      <formula>"Baja"</formula>
    </cfRule>
    <cfRule type="cellIs" dxfId="2102" priority="24" operator="equal">
      <formula>"Muy Baja"</formula>
    </cfRule>
  </conditionalFormatting>
  <conditionalFormatting sqref="N64">
    <cfRule type="cellIs" dxfId="2101" priority="16" operator="equal">
      <formula>"Extremo"</formula>
    </cfRule>
    <cfRule type="cellIs" dxfId="2100" priority="17" operator="equal">
      <formula>"Alto"</formula>
    </cfRule>
    <cfRule type="cellIs" dxfId="2099" priority="18" operator="equal">
      <formula>"Moderado"</formula>
    </cfRule>
    <cfRule type="cellIs" dxfId="2098" priority="19" operator="equal">
      <formula>"Bajo"</formula>
    </cfRule>
  </conditionalFormatting>
  <conditionalFormatting sqref="Y64:Y69">
    <cfRule type="cellIs" dxfId="2097" priority="11" operator="equal">
      <formula>"Muy Alta"</formula>
    </cfRule>
    <cfRule type="cellIs" dxfId="2096" priority="12" operator="equal">
      <formula>"Alta"</formula>
    </cfRule>
    <cfRule type="cellIs" dxfId="2095" priority="13" operator="equal">
      <formula>"Media"</formula>
    </cfRule>
    <cfRule type="cellIs" dxfId="2094" priority="14" operator="equal">
      <formula>"Baja"</formula>
    </cfRule>
    <cfRule type="cellIs" dxfId="2093" priority="15" operator="equal">
      <formula>"Muy Baja"</formula>
    </cfRule>
  </conditionalFormatting>
  <conditionalFormatting sqref="AA64:AA69">
    <cfRule type="cellIs" dxfId="2092" priority="6" operator="equal">
      <formula>"Catastrófico"</formula>
    </cfRule>
    <cfRule type="cellIs" dxfId="2091" priority="7" operator="equal">
      <formula>"Mayor"</formula>
    </cfRule>
    <cfRule type="cellIs" dxfId="2090" priority="8" operator="equal">
      <formula>"Moderado"</formula>
    </cfRule>
    <cfRule type="cellIs" dxfId="2089" priority="9" operator="equal">
      <formula>"Menor"</formula>
    </cfRule>
    <cfRule type="cellIs" dxfId="2088" priority="10" operator="equal">
      <formula>"Leve"</formula>
    </cfRule>
  </conditionalFormatting>
  <conditionalFormatting sqref="AC64:AC69">
    <cfRule type="cellIs" dxfId="2087" priority="2" operator="equal">
      <formula>"Extremo"</formula>
    </cfRule>
    <cfRule type="cellIs" dxfId="2086" priority="3" operator="equal">
      <formula>"Alto"</formula>
    </cfRule>
    <cfRule type="cellIs" dxfId="2085" priority="4" operator="equal">
      <formula>"Moderado"</formula>
    </cfRule>
    <cfRule type="cellIs" dxfId="2084" priority="5" operator="equal">
      <formula>"Bajo"</formula>
    </cfRule>
  </conditionalFormatting>
  <conditionalFormatting sqref="K10:K69">
    <cfRule type="containsText" dxfId="2083"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topLeftCell="A7" zoomScale="60" zoomScaleNormal="60" workbookViewId="0">
      <selection activeCell="A16" sqref="A16:A2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407</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408</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409</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263</v>
      </c>
      <c r="D10" s="224" t="s">
        <v>262</v>
      </c>
      <c r="E10" s="227" t="s">
        <v>261</v>
      </c>
      <c r="F10" s="224" t="s">
        <v>123</v>
      </c>
      <c r="G10" s="230">
        <v>360</v>
      </c>
      <c r="H10" s="233" t="str">
        <f>IF(G10&lt;=0,"",IF(G10&lt;=2,"Muy Baja",IF(G10&lt;=24,"Baja",IF(G10&lt;=500,"Media",IF(G10&lt;=5000,"Alta","Muy Alta")))))</f>
        <v>Media</v>
      </c>
      <c r="I10" s="218">
        <f>IF(H10="","",IF(H10="Muy Baja",0.2,IF(H10="Baja",0.4,IF(H10="Media",0.6,IF(H10="Alta",0.8,IF(H10="Muy Alta",1,))))))</f>
        <v>0.6</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267</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265</v>
      </c>
      <c r="AF10" s="135" t="s">
        <v>266</v>
      </c>
      <c r="AG10" s="140" t="s">
        <v>264</v>
      </c>
      <c r="AH10" s="140" t="s">
        <v>231</v>
      </c>
      <c r="AI10" s="135" t="s">
        <v>268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269</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22</v>
      </c>
      <c r="W11" s="128" t="s">
        <v>119</v>
      </c>
      <c r="X11" s="130">
        <f>IFERROR(IF(AND(Q10="Probabilidad",Q11="Probabilidad"),(Z10-(+Z10*T11)),IF(Q11="Probabilidad",(I10-(+I10*T11)),IF(Q11="Impacto",Z10,""))),"")</f>
        <v>0.216</v>
      </c>
      <c r="Y11" s="131" t="str">
        <f t="shared" ref="Y11:Y69" si="1">IFERROR(IF(X11="","",IF(X11&lt;=0.2,"Muy Baja",IF(X11&lt;=0.4,"Baja",IF(X11&lt;=0.6,"Media",IF(X11&lt;=0.8,"Alta","Muy Alta"))))),"")</f>
        <v>Baja</v>
      </c>
      <c r="Z11" s="132">
        <f t="shared" ref="Z11:Z15" si="2">+X11</f>
        <v>0.216</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c r="AE11" s="135" t="s">
        <v>270</v>
      </c>
      <c r="AF11" s="135" t="s">
        <v>266</v>
      </c>
      <c r="AG11" s="137" t="s">
        <v>271</v>
      </c>
      <c r="AH11" s="140" t="s">
        <v>216</v>
      </c>
      <c r="AI11" s="135" t="s">
        <v>272</v>
      </c>
      <c r="AJ11" s="136"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134</v>
      </c>
      <c r="C16" s="224" t="s">
        <v>274</v>
      </c>
      <c r="D16" s="224" t="s">
        <v>273</v>
      </c>
      <c r="E16" s="227" t="s">
        <v>435</v>
      </c>
      <c r="F16" s="224" t="s">
        <v>123</v>
      </c>
      <c r="G16" s="230">
        <v>360</v>
      </c>
      <c r="H16" s="233" t="str">
        <f>IF(G16&lt;=0,"",IF(G16&lt;=2,"Muy Baja",IF(G16&lt;=24,"Baja",IF(G16&lt;=500,"Media",IF(G16&lt;=5000,"Alta","Muy Alta")))))</f>
        <v>Media</v>
      </c>
      <c r="I16" s="218">
        <f>IF(H16="","",IF(H16="Muy Baja",0.2,IF(H16="Baja",0.4,IF(H16="Media",0.6,IF(H16="Alta",0.8,IF(H16="Muy Alta",1,))))))</f>
        <v>0.6</v>
      </c>
      <c r="J16" s="236" t="s">
        <v>156</v>
      </c>
      <c r="K16" s="218"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3" t="str">
        <f ca="1">IF(OR(K16='Tabla Impacto'!$C$11,K16='Tabla Impacto'!$D$11),"Leve",IF(OR(K16='Tabla Impacto'!$C$12,K16='Tabla Impacto'!$D$12),"Menor",IF(OR(K16='Tabla Impacto'!$C$13,K16='Tabla Impacto'!$D$13),"Moderado",IF(OR(K16='Tabla Impacto'!$C$14,K16='Tabla Impacto'!$D$14),"Mayor",IF(OR(K16='Tabla Impacto'!$C$15,K16='Tabla Impacto'!$D$15),"Catastrófico","")))))</f>
        <v>Mayor</v>
      </c>
      <c r="M16" s="218">
        <f ca="1">IF(L16="","",IF(L16="Leve",0.2,IF(L16="Menor",0.4,IF(L16="Moderado",0.6,IF(L16="Mayor",0.8,IF(L16="Catastrófico",1,))))))</f>
        <v>0.8</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275</v>
      </c>
      <c r="Q16" s="127" t="str">
        <f>IF(OR(R16="Preventivo",R16="Detectivo"),"Probabilidad",IF(R16="Correctivo","Impacto",""))</f>
        <v>Probabilidad</v>
      </c>
      <c r="R16" s="128" t="s">
        <v>15</v>
      </c>
      <c r="S16" s="128" t="s">
        <v>9</v>
      </c>
      <c r="T16" s="129" t="str">
        <f>IF(AND(R16="Preventivo",S16="Automático"),"50%",IF(AND(R16="Preventivo",S16="Manual"),"40%",IF(AND(R16="Detectivo",S16="Automático"),"40%",IF(AND(R16="Detectivo",S16="Manual"),"30%",IF(AND(R16="Correctivo",S16="Automático"),"35%",IF(AND(R16="Correctivo",S16="Manual"),"25%",""))))))</f>
        <v>30%</v>
      </c>
      <c r="U16" s="128" t="s">
        <v>19</v>
      </c>
      <c r="V16" s="128" t="s">
        <v>23</v>
      </c>
      <c r="W16" s="128" t="s">
        <v>119</v>
      </c>
      <c r="X16" s="130">
        <f>IFERROR(IF(Q16="Probabilidad",(I16-(+I16*T16)),IF(Q16="Impacto",I16,"")),"")</f>
        <v>0.42</v>
      </c>
      <c r="Y16" s="131" t="str">
        <f>IFERROR(IF(X16="","",IF(X16&lt;=0.2,"Muy Baja",IF(X16&lt;=0.4,"Baja",IF(X16&lt;=0.6,"Media",IF(X16&lt;=0.8,"Alta","Muy Alta"))))),"")</f>
        <v>Media</v>
      </c>
      <c r="Z16" s="132">
        <f>+X16</f>
        <v>0.42</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t="s">
        <v>136</v>
      </c>
      <c r="AE16" s="135" t="s">
        <v>276</v>
      </c>
      <c r="AF16" s="135" t="s">
        <v>277</v>
      </c>
      <c r="AG16" s="140" t="s">
        <v>278</v>
      </c>
      <c r="AH16" s="140" t="s">
        <v>278</v>
      </c>
      <c r="AI16" s="135" t="s">
        <v>436</v>
      </c>
      <c r="AJ16" s="136"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2082" priority="227" operator="equal">
      <formula>"Muy Alta"</formula>
    </cfRule>
    <cfRule type="cellIs" dxfId="2081" priority="228" operator="equal">
      <formula>"Alta"</formula>
    </cfRule>
    <cfRule type="cellIs" dxfId="2080" priority="229" operator="equal">
      <formula>"Media"</formula>
    </cfRule>
    <cfRule type="cellIs" dxfId="2079" priority="230" operator="equal">
      <formula>"Baja"</formula>
    </cfRule>
    <cfRule type="cellIs" dxfId="2078" priority="231" operator="equal">
      <formula>"Muy Baja"</formula>
    </cfRule>
  </conditionalFormatting>
  <conditionalFormatting sqref="L10 L16 L22 L28 L34 L40 L46 L52 L58 L64">
    <cfRule type="cellIs" dxfId="2077" priority="222" operator="equal">
      <formula>"Catastrófico"</formula>
    </cfRule>
    <cfRule type="cellIs" dxfId="2076" priority="223" operator="equal">
      <formula>"Mayor"</formula>
    </cfRule>
    <cfRule type="cellIs" dxfId="2075" priority="224" operator="equal">
      <formula>"Moderado"</formula>
    </cfRule>
    <cfRule type="cellIs" dxfId="2074" priority="225" operator="equal">
      <formula>"Menor"</formula>
    </cfRule>
    <cfRule type="cellIs" dxfId="2073" priority="226" operator="equal">
      <formula>"Leve"</formula>
    </cfRule>
  </conditionalFormatting>
  <conditionalFormatting sqref="N10">
    <cfRule type="cellIs" dxfId="2072" priority="218" operator="equal">
      <formula>"Extremo"</formula>
    </cfRule>
    <cfRule type="cellIs" dxfId="2071" priority="219" operator="equal">
      <formula>"Alto"</formula>
    </cfRule>
    <cfRule type="cellIs" dxfId="2070" priority="220" operator="equal">
      <formula>"Moderado"</formula>
    </cfRule>
    <cfRule type="cellIs" dxfId="2069" priority="221" operator="equal">
      <formula>"Bajo"</formula>
    </cfRule>
  </conditionalFormatting>
  <conditionalFormatting sqref="Y10:Y15">
    <cfRule type="cellIs" dxfId="2068" priority="213" operator="equal">
      <formula>"Muy Alta"</formula>
    </cfRule>
    <cfRule type="cellIs" dxfId="2067" priority="214" operator="equal">
      <formula>"Alta"</formula>
    </cfRule>
    <cfRule type="cellIs" dxfId="2066" priority="215" operator="equal">
      <formula>"Media"</formula>
    </cfRule>
    <cfRule type="cellIs" dxfId="2065" priority="216" operator="equal">
      <formula>"Baja"</formula>
    </cfRule>
    <cfRule type="cellIs" dxfId="2064" priority="217" operator="equal">
      <formula>"Muy Baja"</formula>
    </cfRule>
  </conditionalFormatting>
  <conditionalFormatting sqref="AA10:AA15">
    <cfRule type="cellIs" dxfId="2063" priority="208" operator="equal">
      <formula>"Catastrófico"</formula>
    </cfRule>
    <cfRule type="cellIs" dxfId="2062" priority="209" operator="equal">
      <formula>"Mayor"</formula>
    </cfRule>
    <cfRule type="cellIs" dxfId="2061" priority="210" operator="equal">
      <formula>"Moderado"</formula>
    </cfRule>
    <cfRule type="cellIs" dxfId="2060" priority="211" operator="equal">
      <formula>"Menor"</formula>
    </cfRule>
    <cfRule type="cellIs" dxfId="2059" priority="212" operator="equal">
      <formula>"Leve"</formula>
    </cfRule>
  </conditionalFormatting>
  <conditionalFormatting sqref="AC10:AC15">
    <cfRule type="cellIs" dxfId="2058" priority="204" operator="equal">
      <formula>"Extremo"</formula>
    </cfRule>
    <cfRule type="cellIs" dxfId="2057" priority="205" operator="equal">
      <formula>"Alto"</formula>
    </cfRule>
    <cfRule type="cellIs" dxfId="2056" priority="206" operator="equal">
      <formula>"Moderado"</formula>
    </cfRule>
    <cfRule type="cellIs" dxfId="2055" priority="207" operator="equal">
      <formula>"Bajo"</formula>
    </cfRule>
  </conditionalFormatting>
  <conditionalFormatting sqref="H58">
    <cfRule type="cellIs" dxfId="2054" priority="43" operator="equal">
      <formula>"Muy Alta"</formula>
    </cfRule>
    <cfRule type="cellIs" dxfId="2053" priority="44" operator="equal">
      <formula>"Alta"</formula>
    </cfRule>
    <cfRule type="cellIs" dxfId="2052" priority="45" operator="equal">
      <formula>"Media"</formula>
    </cfRule>
    <cfRule type="cellIs" dxfId="2051" priority="46" operator="equal">
      <formula>"Baja"</formula>
    </cfRule>
    <cfRule type="cellIs" dxfId="2050" priority="47" operator="equal">
      <formula>"Muy Baja"</formula>
    </cfRule>
  </conditionalFormatting>
  <conditionalFormatting sqref="N16">
    <cfRule type="cellIs" dxfId="2049" priority="200" operator="equal">
      <formula>"Extremo"</formula>
    </cfRule>
    <cfRule type="cellIs" dxfId="2048" priority="201" operator="equal">
      <formula>"Alto"</formula>
    </cfRule>
    <cfRule type="cellIs" dxfId="2047" priority="202" operator="equal">
      <formula>"Moderado"</formula>
    </cfRule>
    <cfRule type="cellIs" dxfId="2046" priority="203" operator="equal">
      <formula>"Bajo"</formula>
    </cfRule>
  </conditionalFormatting>
  <conditionalFormatting sqref="Y16:Y21">
    <cfRule type="cellIs" dxfId="2045" priority="195" operator="equal">
      <formula>"Muy Alta"</formula>
    </cfRule>
    <cfRule type="cellIs" dxfId="2044" priority="196" operator="equal">
      <formula>"Alta"</formula>
    </cfRule>
    <cfRule type="cellIs" dxfId="2043" priority="197" operator="equal">
      <formula>"Media"</formula>
    </cfRule>
    <cfRule type="cellIs" dxfId="2042" priority="198" operator="equal">
      <formula>"Baja"</formula>
    </cfRule>
    <cfRule type="cellIs" dxfId="2041" priority="199" operator="equal">
      <formula>"Muy Baja"</formula>
    </cfRule>
  </conditionalFormatting>
  <conditionalFormatting sqref="AA16:AA21">
    <cfRule type="cellIs" dxfId="2040" priority="190" operator="equal">
      <formula>"Catastrófico"</formula>
    </cfRule>
    <cfRule type="cellIs" dxfId="2039" priority="191" operator="equal">
      <formula>"Mayor"</formula>
    </cfRule>
    <cfRule type="cellIs" dxfId="2038" priority="192" operator="equal">
      <formula>"Moderado"</formula>
    </cfRule>
    <cfRule type="cellIs" dxfId="2037" priority="193" operator="equal">
      <formula>"Menor"</formula>
    </cfRule>
    <cfRule type="cellIs" dxfId="2036" priority="194" operator="equal">
      <formula>"Leve"</formula>
    </cfRule>
  </conditionalFormatting>
  <conditionalFormatting sqref="AC16:AC21">
    <cfRule type="cellIs" dxfId="2035" priority="186" operator="equal">
      <formula>"Extremo"</formula>
    </cfRule>
    <cfRule type="cellIs" dxfId="2034" priority="187" operator="equal">
      <formula>"Alto"</formula>
    </cfRule>
    <cfRule type="cellIs" dxfId="2033" priority="188" operator="equal">
      <formula>"Moderado"</formula>
    </cfRule>
    <cfRule type="cellIs" dxfId="2032" priority="189" operator="equal">
      <formula>"Bajo"</formula>
    </cfRule>
  </conditionalFormatting>
  <conditionalFormatting sqref="H22">
    <cfRule type="cellIs" dxfId="2031" priority="181" operator="equal">
      <formula>"Muy Alta"</formula>
    </cfRule>
    <cfRule type="cellIs" dxfId="2030" priority="182" operator="equal">
      <formula>"Alta"</formula>
    </cfRule>
    <cfRule type="cellIs" dxfId="2029" priority="183" operator="equal">
      <formula>"Media"</formula>
    </cfRule>
    <cfRule type="cellIs" dxfId="2028" priority="184" operator="equal">
      <formula>"Baja"</formula>
    </cfRule>
    <cfRule type="cellIs" dxfId="2027" priority="185" operator="equal">
      <formula>"Muy Baja"</formula>
    </cfRule>
  </conditionalFormatting>
  <conditionalFormatting sqref="N22">
    <cfRule type="cellIs" dxfId="2026" priority="177" operator="equal">
      <formula>"Extremo"</formula>
    </cfRule>
    <cfRule type="cellIs" dxfId="2025" priority="178" operator="equal">
      <formula>"Alto"</formula>
    </cfRule>
    <cfRule type="cellIs" dxfId="2024" priority="179" operator="equal">
      <formula>"Moderado"</formula>
    </cfRule>
    <cfRule type="cellIs" dxfId="2023" priority="180" operator="equal">
      <formula>"Bajo"</formula>
    </cfRule>
  </conditionalFormatting>
  <conditionalFormatting sqref="Y22:Y27">
    <cfRule type="cellIs" dxfId="2022" priority="172" operator="equal">
      <formula>"Muy Alta"</formula>
    </cfRule>
    <cfRule type="cellIs" dxfId="2021" priority="173" operator="equal">
      <formula>"Alta"</formula>
    </cfRule>
    <cfRule type="cellIs" dxfId="2020" priority="174" operator="equal">
      <formula>"Media"</formula>
    </cfRule>
    <cfRule type="cellIs" dxfId="2019" priority="175" operator="equal">
      <formula>"Baja"</formula>
    </cfRule>
    <cfRule type="cellIs" dxfId="2018" priority="176" operator="equal">
      <formula>"Muy Baja"</formula>
    </cfRule>
  </conditionalFormatting>
  <conditionalFormatting sqref="AA22:AA27">
    <cfRule type="cellIs" dxfId="2017" priority="167" operator="equal">
      <formula>"Catastrófico"</formula>
    </cfRule>
    <cfRule type="cellIs" dxfId="2016" priority="168" operator="equal">
      <formula>"Mayor"</formula>
    </cfRule>
    <cfRule type="cellIs" dxfId="2015" priority="169" operator="equal">
      <formula>"Moderado"</formula>
    </cfRule>
    <cfRule type="cellIs" dxfId="2014" priority="170" operator="equal">
      <formula>"Menor"</formula>
    </cfRule>
    <cfRule type="cellIs" dxfId="2013" priority="171" operator="equal">
      <formula>"Leve"</formula>
    </cfRule>
  </conditionalFormatting>
  <conditionalFormatting sqref="AC22:AC27">
    <cfRule type="cellIs" dxfId="2012" priority="163" operator="equal">
      <formula>"Extremo"</formula>
    </cfRule>
    <cfRule type="cellIs" dxfId="2011" priority="164" operator="equal">
      <formula>"Alto"</formula>
    </cfRule>
    <cfRule type="cellIs" dxfId="2010" priority="165" operator="equal">
      <formula>"Moderado"</formula>
    </cfRule>
    <cfRule type="cellIs" dxfId="2009" priority="166" operator="equal">
      <formula>"Bajo"</formula>
    </cfRule>
  </conditionalFormatting>
  <conditionalFormatting sqref="H28">
    <cfRule type="cellIs" dxfId="2008" priority="158" operator="equal">
      <formula>"Muy Alta"</formula>
    </cfRule>
    <cfRule type="cellIs" dxfId="2007" priority="159" operator="equal">
      <formula>"Alta"</formula>
    </cfRule>
    <cfRule type="cellIs" dxfId="2006" priority="160" operator="equal">
      <formula>"Media"</formula>
    </cfRule>
    <cfRule type="cellIs" dxfId="2005" priority="161" operator="equal">
      <formula>"Baja"</formula>
    </cfRule>
    <cfRule type="cellIs" dxfId="2004" priority="162" operator="equal">
      <formula>"Muy Baja"</formula>
    </cfRule>
  </conditionalFormatting>
  <conditionalFormatting sqref="N28">
    <cfRule type="cellIs" dxfId="2003" priority="154" operator="equal">
      <formula>"Extremo"</formula>
    </cfRule>
    <cfRule type="cellIs" dxfId="2002" priority="155" operator="equal">
      <formula>"Alto"</formula>
    </cfRule>
    <cfRule type="cellIs" dxfId="2001" priority="156" operator="equal">
      <formula>"Moderado"</formula>
    </cfRule>
    <cfRule type="cellIs" dxfId="2000" priority="157" operator="equal">
      <formula>"Bajo"</formula>
    </cfRule>
  </conditionalFormatting>
  <conditionalFormatting sqref="Y28:Y33">
    <cfRule type="cellIs" dxfId="1999" priority="149" operator="equal">
      <formula>"Muy Alta"</formula>
    </cfRule>
    <cfRule type="cellIs" dxfId="1998" priority="150" operator="equal">
      <formula>"Alta"</formula>
    </cfRule>
    <cfRule type="cellIs" dxfId="1997" priority="151" operator="equal">
      <formula>"Media"</formula>
    </cfRule>
    <cfRule type="cellIs" dxfId="1996" priority="152" operator="equal">
      <formula>"Baja"</formula>
    </cfRule>
    <cfRule type="cellIs" dxfId="1995" priority="153" operator="equal">
      <formula>"Muy Baja"</formula>
    </cfRule>
  </conditionalFormatting>
  <conditionalFormatting sqref="AA28:AA33">
    <cfRule type="cellIs" dxfId="1994" priority="144" operator="equal">
      <formula>"Catastrófico"</formula>
    </cfRule>
    <cfRule type="cellIs" dxfId="1993" priority="145" operator="equal">
      <formula>"Mayor"</formula>
    </cfRule>
    <cfRule type="cellIs" dxfId="1992" priority="146" operator="equal">
      <formula>"Moderado"</formula>
    </cfRule>
    <cfRule type="cellIs" dxfId="1991" priority="147" operator="equal">
      <formula>"Menor"</formula>
    </cfRule>
    <cfRule type="cellIs" dxfId="1990" priority="148" operator="equal">
      <formula>"Leve"</formula>
    </cfRule>
  </conditionalFormatting>
  <conditionalFormatting sqref="AC28:AC33">
    <cfRule type="cellIs" dxfId="1989" priority="140" operator="equal">
      <formula>"Extremo"</formula>
    </cfRule>
    <cfRule type="cellIs" dxfId="1988" priority="141" operator="equal">
      <formula>"Alto"</formula>
    </cfRule>
    <cfRule type="cellIs" dxfId="1987" priority="142" operator="equal">
      <formula>"Moderado"</formula>
    </cfRule>
    <cfRule type="cellIs" dxfId="1986" priority="143" operator="equal">
      <formula>"Bajo"</formula>
    </cfRule>
  </conditionalFormatting>
  <conditionalFormatting sqref="H34">
    <cfRule type="cellIs" dxfId="1985" priority="135" operator="equal">
      <formula>"Muy Alta"</formula>
    </cfRule>
    <cfRule type="cellIs" dxfId="1984" priority="136" operator="equal">
      <formula>"Alta"</formula>
    </cfRule>
    <cfRule type="cellIs" dxfId="1983" priority="137" operator="equal">
      <formula>"Media"</formula>
    </cfRule>
    <cfRule type="cellIs" dxfId="1982" priority="138" operator="equal">
      <formula>"Baja"</formula>
    </cfRule>
    <cfRule type="cellIs" dxfId="1981" priority="139" operator="equal">
      <formula>"Muy Baja"</formula>
    </cfRule>
  </conditionalFormatting>
  <conditionalFormatting sqref="N34">
    <cfRule type="cellIs" dxfId="1980" priority="131" operator="equal">
      <formula>"Extremo"</formula>
    </cfRule>
    <cfRule type="cellIs" dxfId="1979" priority="132" operator="equal">
      <formula>"Alto"</formula>
    </cfRule>
    <cfRule type="cellIs" dxfId="1978" priority="133" operator="equal">
      <formula>"Moderado"</formula>
    </cfRule>
    <cfRule type="cellIs" dxfId="1977" priority="134" operator="equal">
      <formula>"Bajo"</formula>
    </cfRule>
  </conditionalFormatting>
  <conditionalFormatting sqref="Y34:Y39">
    <cfRule type="cellIs" dxfId="1976" priority="126" operator="equal">
      <formula>"Muy Alta"</formula>
    </cfRule>
    <cfRule type="cellIs" dxfId="1975" priority="127" operator="equal">
      <formula>"Alta"</formula>
    </cfRule>
    <cfRule type="cellIs" dxfId="1974" priority="128" operator="equal">
      <formula>"Media"</formula>
    </cfRule>
    <cfRule type="cellIs" dxfId="1973" priority="129" operator="equal">
      <formula>"Baja"</formula>
    </cfRule>
    <cfRule type="cellIs" dxfId="1972" priority="130" operator="equal">
      <formula>"Muy Baja"</formula>
    </cfRule>
  </conditionalFormatting>
  <conditionalFormatting sqref="AA34:AA39">
    <cfRule type="cellIs" dxfId="1971" priority="121" operator="equal">
      <formula>"Catastrófico"</formula>
    </cfRule>
    <cfRule type="cellIs" dxfId="1970" priority="122" operator="equal">
      <formula>"Mayor"</formula>
    </cfRule>
    <cfRule type="cellIs" dxfId="1969" priority="123" operator="equal">
      <formula>"Moderado"</formula>
    </cfRule>
    <cfRule type="cellIs" dxfId="1968" priority="124" operator="equal">
      <formula>"Menor"</formula>
    </cfRule>
    <cfRule type="cellIs" dxfId="1967" priority="125" operator="equal">
      <formula>"Leve"</formula>
    </cfRule>
  </conditionalFormatting>
  <conditionalFormatting sqref="AC34:AC39">
    <cfRule type="cellIs" dxfId="1966" priority="117" operator="equal">
      <formula>"Extremo"</formula>
    </cfRule>
    <cfRule type="cellIs" dxfId="1965" priority="118" operator="equal">
      <formula>"Alto"</formula>
    </cfRule>
    <cfRule type="cellIs" dxfId="1964" priority="119" operator="equal">
      <formula>"Moderado"</formula>
    </cfRule>
    <cfRule type="cellIs" dxfId="1963" priority="120" operator="equal">
      <formula>"Bajo"</formula>
    </cfRule>
  </conditionalFormatting>
  <conditionalFormatting sqref="H40">
    <cfRule type="cellIs" dxfId="1962" priority="112" operator="equal">
      <formula>"Muy Alta"</formula>
    </cfRule>
    <cfRule type="cellIs" dxfId="1961" priority="113" operator="equal">
      <formula>"Alta"</formula>
    </cfRule>
    <cfRule type="cellIs" dxfId="1960" priority="114" operator="equal">
      <formula>"Media"</formula>
    </cfRule>
    <cfRule type="cellIs" dxfId="1959" priority="115" operator="equal">
      <formula>"Baja"</formula>
    </cfRule>
    <cfRule type="cellIs" dxfId="1958" priority="116" operator="equal">
      <formula>"Muy Baja"</formula>
    </cfRule>
  </conditionalFormatting>
  <conditionalFormatting sqref="N40">
    <cfRule type="cellIs" dxfId="1957" priority="108" operator="equal">
      <formula>"Extremo"</formula>
    </cfRule>
    <cfRule type="cellIs" dxfId="1956" priority="109" operator="equal">
      <formula>"Alto"</formula>
    </cfRule>
    <cfRule type="cellIs" dxfId="1955" priority="110" operator="equal">
      <formula>"Moderado"</formula>
    </cfRule>
    <cfRule type="cellIs" dxfId="1954" priority="111" operator="equal">
      <formula>"Bajo"</formula>
    </cfRule>
  </conditionalFormatting>
  <conditionalFormatting sqref="Y40:Y45">
    <cfRule type="cellIs" dxfId="1953" priority="103" operator="equal">
      <formula>"Muy Alta"</formula>
    </cfRule>
    <cfRule type="cellIs" dxfId="1952" priority="104" operator="equal">
      <formula>"Alta"</formula>
    </cfRule>
    <cfRule type="cellIs" dxfId="1951" priority="105" operator="equal">
      <formula>"Media"</formula>
    </cfRule>
    <cfRule type="cellIs" dxfId="1950" priority="106" operator="equal">
      <formula>"Baja"</formula>
    </cfRule>
    <cfRule type="cellIs" dxfId="1949" priority="107" operator="equal">
      <formula>"Muy Baja"</formula>
    </cfRule>
  </conditionalFormatting>
  <conditionalFormatting sqref="AA40:AA45">
    <cfRule type="cellIs" dxfId="1948" priority="98" operator="equal">
      <formula>"Catastrófico"</formula>
    </cfRule>
    <cfRule type="cellIs" dxfId="1947" priority="99" operator="equal">
      <formula>"Mayor"</formula>
    </cfRule>
    <cfRule type="cellIs" dxfId="1946" priority="100" operator="equal">
      <formula>"Moderado"</formula>
    </cfRule>
    <cfRule type="cellIs" dxfId="1945" priority="101" operator="equal">
      <formula>"Menor"</formula>
    </cfRule>
    <cfRule type="cellIs" dxfId="1944" priority="102" operator="equal">
      <formula>"Leve"</formula>
    </cfRule>
  </conditionalFormatting>
  <conditionalFormatting sqref="AC40:AC45">
    <cfRule type="cellIs" dxfId="1943" priority="94" operator="equal">
      <formula>"Extremo"</formula>
    </cfRule>
    <cfRule type="cellIs" dxfId="1942" priority="95" operator="equal">
      <formula>"Alto"</formula>
    </cfRule>
    <cfRule type="cellIs" dxfId="1941" priority="96" operator="equal">
      <formula>"Moderado"</formula>
    </cfRule>
    <cfRule type="cellIs" dxfId="1940" priority="97" operator="equal">
      <formula>"Bajo"</formula>
    </cfRule>
  </conditionalFormatting>
  <conditionalFormatting sqref="H46">
    <cfRule type="cellIs" dxfId="1939" priority="89" operator="equal">
      <formula>"Muy Alta"</formula>
    </cfRule>
    <cfRule type="cellIs" dxfId="1938" priority="90" operator="equal">
      <formula>"Alta"</formula>
    </cfRule>
    <cfRule type="cellIs" dxfId="1937" priority="91" operator="equal">
      <formula>"Media"</formula>
    </cfRule>
    <cfRule type="cellIs" dxfId="1936" priority="92" operator="equal">
      <formula>"Baja"</formula>
    </cfRule>
    <cfRule type="cellIs" dxfId="1935" priority="93" operator="equal">
      <formula>"Muy Baja"</formula>
    </cfRule>
  </conditionalFormatting>
  <conditionalFormatting sqref="N46">
    <cfRule type="cellIs" dxfId="1934" priority="85" operator="equal">
      <formula>"Extremo"</formula>
    </cfRule>
    <cfRule type="cellIs" dxfId="1933" priority="86" operator="equal">
      <formula>"Alto"</formula>
    </cfRule>
    <cfRule type="cellIs" dxfId="1932" priority="87" operator="equal">
      <formula>"Moderado"</formula>
    </cfRule>
    <cfRule type="cellIs" dxfId="1931" priority="88" operator="equal">
      <formula>"Bajo"</formula>
    </cfRule>
  </conditionalFormatting>
  <conditionalFormatting sqref="Y46:Y51">
    <cfRule type="cellIs" dxfId="1930" priority="80" operator="equal">
      <formula>"Muy Alta"</formula>
    </cfRule>
    <cfRule type="cellIs" dxfId="1929" priority="81" operator="equal">
      <formula>"Alta"</formula>
    </cfRule>
    <cfRule type="cellIs" dxfId="1928" priority="82" operator="equal">
      <formula>"Media"</formula>
    </cfRule>
    <cfRule type="cellIs" dxfId="1927" priority="83" operator="equal">
      <formula>"Baja"</formula>
    </cfRule>
    <cfRule type="cellIs" dxfId="1926" priority="84" operator="equal">
      <formula>"Muy Baja"</formula>
    </cfRule>
  </conditionalFormatting>
  <conditionalFormatting sqref="AA46:AA51">
    <cfRule type="cellIs" dxfId="1925" priority="75" operator="equal">
      <formula>"Catastrófico"</formula>
    </cfRule>
    <cfRule type="cellIs" dxfId="1924" priority="76" operator="equal">
      <formula>"Mayor"</formula>
    </cfRule>
    <cfRule type="cellIs" dxfId="1923" priority="77" operator="equal">
      <formula>"Moderado"</formula>
    </cfRule>
    <cfRule type="cellIs" dxfId="1922" priority="78" operator="equal">
      <formula>"Menor"</formula>
    </cfRule>
    <cfRule type="cellIs" dxfId="1921" priority="79" operator="equal">
      <formula>"Leve"</formula>
    </cfRule>
  </conditionalFormatting>
  <conditionalFormatting sqref="AC46:AC51">
    <cfRule type="cellIs" dxfId="1920" priority="71" operator="equal">
      <formula>"Extremo"</formula>
    </cfRule>
    <cfRule type="cellIs" dxfId="1919" priority="72" operator="equal">
      <formula>"Alto"</formula>
    </cfRule>
    <cfRule type="cellIs" dxfId="1918" priority="73" operator="equal">
      <formula>"Moderado"</formula>
    </cfRule>
    <cfRule type="cellIs" dxfId="1917" priority="74" operator="equal">
      <formula>"Bajo"</formula>
    </cfRule>
  </conditionalFormatting>
  <conditionalFormatting sqref="H52">
    <cfRule type="cellIs" dxfId="1916" priority="66" operator="equal">
      <formula>"Muy Alta"</formula>
    </cfRule>
    <cfRule type="cellIs" dxfId="1915" priority="67" operator="equal">
      <formula>"Alta"</formula>
    </cfRule>
    <cfRule type="cellIs" dxfId="1914" priority="68" operator="equal">
      <formula>"Media"</formula>
    </cfRule>
    <cfRule type="cellIs" dxfId="1913" priority="69" operator="equal">
      <formula>"Baja"</formula>
    </cfRule>
    <cfRule type="cellIs" dxfId="1912" priority="70" operator="equal">
      <formula>"Muy Baja"</formula>
    </cfRule>
  </conditionalFormatting>
  <conditionalFormatting sqref="N52">
    <cfRule type="cellIs" dxfId="1911" priority="62" operator="equal">
      <formula>"Extremo"</formula>
    </cfRule>
    <cfRule type="cellIs" dxfId="1910" priority="63" operator="equal">
      <formula>"Alto"</formula>
    </cfRule>
    <cfRule type="cellIs" dxfId="1909" priority="64" operator="equal">
      <formula>"Moderado"</formula>
    </cfRule>
    <cfRule type="cellIs" dxfId="1908" priority="65" operator="equal">
      <formula>"Bajo"</formula>
    </cfRule>
  </conditionalFormatting>
  <conditionalFormatting sqref="Y52:Y57">
    <cfRule type="cellIs" dxfId="1907" priority="57" operator="equal">
      <formula>"Muy Alta"</formula>
    </cfRule>
    <cfRule type="cellIs" dxfId="1906" priority="58" operator="equal">
      <formula>"Alta"</formula>
    </cfRule>
    <cfRule type="cellIs" dxfId="1905" priority="59" operator="equal">
      <formula>"Media"</formula>
    </cfRule>
    <cfRule type="cellIs" dxfId="1904" priority="60" operator="equal">
      <formula>"Baja"</formula>
    </cfRule>
    <cfRule type="cellIs" dxfId="1903" priority="61" operator="equal">
      <formula>"Muy Baja"</formula>
    </cfRule>
  </conditionalFormatting>
  <conditionalFormatting sqref="AA52:AA57">
    <cfRule type="cellIs" dxfId="1902" priority="52" operator="equal">
      <formula>"Catastrófico"</formula>
    </cfRule>
    <cfRule type="cellIs" dxfId="1901" priority="53" operator="equal">
      <formula>"Mayor"</formula>
    </cfRule>
    <cfRule type="cellIs" dxfId="1900" priority="54" operator="equal">
      <formula>"Moderado"</formula>
    </cfRule>
    <cfRule type="cellIs" dxfId="1899" priority="55" operator="equal">
      <formula>"Menor"</formula>
    </cfRule>
    <cfRule type="cellIs" dxfId="1898" priority="56" operator="equal">
      <formula>"Leve"</formula>
    </cfRule>
  </conditionalFormatting>
  <conditionalFormatting sqref="AC52:AC57">
    <cfRule type="cellIs" dxfId="1897" priority="48" operator="equal">
      <formula>"Extremo"</formula>
    </cfRule>
    <cfRule type="cellIs" dxfId="1896" priority="49" operator="equal">
      <formula>"Alto"</formula>
    </cfRule>
    <cfRule type="cellIs" dxfId="1895" priority="50" operator="equal">
      <formula>"Moderado"</formula>
    </cfRule>
    <cfRule type="cellIs" dxfId="1894" priority="51" operator="equal">
      <formula>"Bajo"</formula>
    </cfRule>
  </conditionalFormatting>
  <conditionalFormatting sqref="N58">
    <cfRule type="cellIs" dxfId="1893" priority="39" operator="equal">
      <formula>"Extremo"</formula>
    </cfRule>
    <cfRule type="cellIs" dxfId="1892" priority="40" operator="equal">
      <formula>"Alto"</formula>
    </cfRule>
    <cfRule type="cellIs" dxfId="1891" priority="41" operator="equal">
      <formula>"Moderado"</formula>
    </cfRule>
    <cfRule type="cellIs" dxfId="1890" priority="42" operator="equal">
      <formula>"Bajo"</formula>
    </cfRule>
  </conditionalFormatting>
  <conditionalFormatting sqref="Y58:Y63">
    <cfRule type="cellIs" dxfId="1889" priority="34" operator="equal">
      <formula>"Muy Alta"</formula>
    </cfRule>
    <cfRule type="cellIs" dxfId="1888" priority="35" operator="equal">
      <formula>"Alta"</formula>
    </cfRule>
    <cfRule type="cellIs" dxfId="1887" priority="36" operator="equal">
      <formula>"Media"</formula>
    </cfRule>
    <cfRule type="cellIs" dxfId="1886" priority="37" operator="equal">
      <formula>"Baja"</formula>
    </cfRule>
    <cfRule type="cellIs" dxfId="1885" priority="38" operator="equal">
      <formula>"Muy Baja"</formula>
    </cfRule>
  </conditionalFormatting>
  <conditionalFormatting sqref="AA58:AA63">
    <cfRule type="cellIs" dxfId="1884" priority="29" operator="equal">
      <formula>"Catastrófico"</formula>
    </cfRule>
    <cfRule type="cellIs" dxfId="1883" priority="30" operator="equal">
      <formula>"Mayor"</formula>
    </cfRule>
    <cfRule type="cellIs" dxfId="1882" priority="31" operator="equal">
      <formula>"Moderado"</formula>
    </cfRule>
    <cfRule type="cellIs" dxfId="1881" priority="32" operator="equal">
      <formula>"Menor"</formula>
    </cfRule>
    <cfRule type="cellIs" dxfId="1880" priority="33" operator="equal">
      <formula>"Leve"</formula>
    </cfRule>
  </conditionalFormatting>
  <conditionalFormatting sqref="AC58:AC63">
    <cfRule type="cellIs" dxfId="1879" priority="25" operator="equal">
      <formula>"Extremo"</formula>
    </cfRule>
    <cfRule type="cellIs" dxfId="1878" priority="26" operator="equal">
      <formula>"Alto"</formula>
    </cfRule>
    <cfRule type="cellIs" dxfId="1877" priority="27" operator="equal">
      <formula>"Moderado"</formula>
    </cfRule>
    <cfRule type="cellIs" dxfId="1876" priority="28" operator="equal">
      <formula>"Bajo"</formula>
    </cfRule>
  </conditionalFormatting>
  <conditionalFormatting sqref="H64">
    <cfRule type="cellIs" dxfId="1875" priority="20" operator="equal">
      <formula>"Muy Alta"</formula>
    </cfRule>
    <cfRule type="cellIs" dxfId="1874" priority="21" operator="equal">
      <formula>"Alta"</formula>
    </cfRule>
    <cfRule type="cellIs" dxfId="1873" priority="22" operator="equal">
      <formula>"Media"</formula>
    </cfRule>
    <cfRule type="cellIs" dxfId="1872" priority="23" operator="equal">
      <formula>"Baja"</formula>
    </cfRule>
    <cfRule type="cellIs" dxfId="1871" priority="24" operator="equal">
      <formula>"Muy Baja"</formula>
    </cfRule>
  </conditionalFormatting>
  <conditionalFormatting sqref="N64">
    <cfRule type="cellIs" dxfId="1870" priority="16" operator="equal">
      <formula>"Extremo"</formula>
    </cfRule>
    <cfRule type="cellIs" dxfId="1869" priority="17" operator="equal">
      <formula>"Alto"</formula>
    </cfRule>
    <cfRule type="cellIs" dxfId="1868" priority="18" operator="equal">
      <formula>"Moderado"</formula>
    </cfRule>
    <cfRule type="cellIs" dxfId="1867" priority="19" operator="equal">
      <formula>"Bajo"</formula>
    </cfRule>
  </conditionalFormatting>
  <conditionalFormatting sqref="Y64:Y69">
    <cfRule type="cellIs" dxfId="1866" priority="11" operator="equal">
      <formula>"Muy Alta"</formula>
    </cfRule>
    <cfRule type="cellIs" dxfId="1865" priority="12" operator="equal">
      <formula>"Alta"</formula>
    </cfRule>
    <cfRule type="cellIs" dxfId="1864" priority="13" operator="equal">
      <formula>"Media"</formula>
    </cfRule>
    <cfRule type="cellIs" dxfId="1863" priority="14" operator="equal">
      <formula>"Baja"</formula>
    </cfRule>
    <cfRule type="cellIs" dxfId="1862" priority="15" operator="equal">
      <formula>"Muy Baja"</formula>
    </cfRule>
  </conditionalFormatting>
  <conditionalFormatting sqref="AA64:AA69">
    <cfRule type="cellIs" dxfId="1861" priority="6" operator="equal">
      <formula>"Catastrófico"</formula>
    </cfRule>
    <cfRule type="cellIs" dxfId="1860" priority="7" operator="equal">
      <formula>"Mayor"</formula>
    </cfRule>
    <cfRule type="cellIs" dxfId="1859" priority="8" operator="equal">
      <formula>"Moderado"</formula>
    </cfRule>
    <cfRule type="cellIs" dxfId="1858" priority="9" operator="equal">
      <formula>"Menor"</formula>
    </cfRule>
    <cfRule type="cellIs" dxfId="1857" priority="10" operator="equal">
      <formula>"Leve"</formula>
    </cfRule>
  </conditionalFormatting>
  <conditionalFormatting sqref="AC64:AC69">
    <cfRule type="cellIs" dxfId="1856" priority="2" operator="equal">
      <formula>"Extremo"</formula>
    </cfRule>
    <cfRule type="cellIs" dxfId="1855" priority="3" operator="equal">
      <formula>"Alto"</formula>
    </cfRule>
    <cfRule type="cellIs" dxfId="1854" priority="4" operator="equal">
      <formula>"Moderado"</formula>
    </cfRule>
    <cfRule type="cellIs" dxfId="1853" priority="5" operator="equal">
      <formula>"Bajo"</formula>
    </cfRule>
  </conditionalFormatting>
  <conditionalFormatting sqref="K10:K69">
    <cfRule type="containsText" dxfId="1852"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zoomScale="70" zoomScaleNormal="70" workbookViewId="0">
      <selection activeCell="AJ19" sqref="AJ19"/>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410</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411</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412</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281</v>
      </c>
      <c r="D10" s="224" t="s">
        <v>280</v>
      </c>
      <c r="E10" s="227" t="s">
        <v>279</v>
      </c>
      <c r="F10" s="224" t="s">
        <v>123</v>
      </c>
      <c r="G10" s="230">
        <v>10</v>
      </c>
      <c r="H10" s="233" t="str">
        <f>IF(G10&lt;=0,"",IF(G10&lt;=2,"Muy Baja",IF(G10&lt;=24,"Baja",IF(G10&lt;=500,"Media",IF(G10&lt;=5000,"Alta","Muy Alta")))))</f>
        <v>Baja</v>
      </c>
      <c r="I10" s="218">
        <f>IF(H10="","",IF(H10="Muy Baja",0.2,IF(H10="Baja",0.4,IF(H10="Media",0.6,IF(H10="Alta",0.8,IF(H10="Muy Alta",1,))))))</f>
        <v>0.4</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286</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23</v>
      </c>
      <c r="W10" s="128" t="s">
        <v>119</v>
      </c>
      <c r="X10" s="130">
        <f>IFERROR(IF(Q10="Probabilidad",(I10-(+I10*T10)),IF(Q10="Impacto",I10,"")),"")</f>
        <v>0.24</v>
      </c>
      <c r="Y10" s="131" t="str">
        <f>IFERROR(IF(X10="","",IF(X10&lt;=0.2,"Muy Baja",IF(X10&lt;=0.4,"Baja",IF(X10&lt;=0.6,"Media",IF(X10&lt;=0.8,"Alta","Muy Alta"))))),"")</f>
        <v>Baja</v>
      </c>
      <c r="Z10" s="132">
        <f>+X10</f>
        <v>0.24</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287</v>
      </c>
      <c r="AF10" s="135" t="s">
        <v>282</v>
      </c>
      <c r="AG10" s="140" t="s">
        <v>285</v>
      </c>
      <c r="AH10" s="140" t="s">
        <v>271</v>
      </c>
      <c r="AI10" s="126" t="s">
        <v>288</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284</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23</v>
      </c>
      <c r="W11" s="128" t="s">
        <v>119</v>
      </c>
      <c r="X11" s="130">
        <f>IFERROR(IF(AND(Q10="Probabilidad",Q11="Probabilidad"),(Z10-(+Z10*T11)),IF(Q11="Probabilidad",(I10-(+I10*T11)),IF(Q11="Impacto",Z10,""))),"")</f>
        <v>0.14399999999999999</v>
      </c>
      <c r="Y11" s="131" t="str">
        <f t="shared" ref="Y11:Y69" si="1">IFERROR(IF(X11="","",IF(X11&lt;=0.2,"Muy Baja",IF(X11&lt;=0.4,"Baja",IF(X11&lt;=0.6,"Media",IF(X11&lt;=0.8,"Alta","Muy Alta"))))),"")</f>
        <v>Muy Baja</v>
      </c>
      <c r="Z11" s="132">
        <f t="shared" ref="Z11:Z15" si="2">+X11</f>
        <v>0.14399999999999999</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283</v>
      </c>
      <c r="AF11" s="135" t="s">
        <v>282</v>
      </c>
      <c r="AG11" s="140" t="s">
        <v>285</v>
      </c>
      <c r="AH11" s="140" t="s">
        <v>271</v>
      </c>
      <c r="AI11" s="126" t="s">
        <v>289</v>
      </c>
      <c r="AJ11" s="136"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132</v>
      </c>
      <c r="C16" s="224" t="s">
        <v>218</v>
      </c>
      <c r="D16" s="224" t="s">
        <v>291</v>
      </c>
      <c r="E16" s="227" t="s">
        <v>290</v>
      </c>
      <c r="F16" s="224" t="s">
        <v>123</v>
      </c>
      <c r="G16" s="230">
        <v>360</v>
      </c>
      <c r="H16" s="233" t="str">
        <f>IF(G16&lt;=0,"",IF(G16&lt;=2,"Muy Baja",IF(G16&lt;=24,"Baja",IF(G16&lt;=500,"Media",IF(G16&lt;=5000,"Alta","Muy Alta")))))</f>
        <v>Media</v>
      </c>
      <c r="I16" s="218">
        <f>IF(H16="","",IF(H16="Muy Baja",0.2,IF(H16="Baja",0.4,IF(H16="Media",0.6,IF(H16="Alta",0.8,IF(H16="Muy Alta",1,))))))</f>
        <v>0.6</v>
      </c>
      <c r="J16" s="236" t="s">
        <v>155</v>
      </c>
      <c r="K16" s="218"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18">
        <f ca="1">IF(L16="","",IF(L16="Leve",0.2,IF(L16="Menor",0.4,IF(L16="Moderado",0.6,IF(L16="Mayor",0.8,IF(L16="Catastrófico",1,))))))</f>
        <v>0.6</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126" t="s">
        <v>293</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19</v>
      </c>
      <c r="V16" s="128" t="s">
        <v>23</v>
      </c>
      <c r="W16" s="128" t="s">
        <v>119</v>
      </c>
      <c r="X16" s="130">
        <f>IFERROR(IF(Q16="Probabilidad",(I16-(+I16*T16)),IF(Q16="Impacto",I16,"")),"")</f>
        <v>0.36</v>
      </c>
      <c r="Y16" s="131" t="str">
        <f>IFERROR(IF(X16="","",IF(X16&lt;=0.2,"Muy Baja",IF(X16&lt;=0.4,"Baja",IF(X16&lt;=0.6,"Media",IF(X16&lt;=0.8,"Alta","Muy Alta"))))),"")</f>
        <v>Baja</v>
      </c>
      <c r="Z16" s="132">
        <f>+X16</f>
        <v>0.36</v>
      </c>
      <c r="AA16" s="131" t="str">
        <f ca="1">IFERROR(IF(AB16="","",IF(AB16&lt;=0.2,"Leve",IF(AB16&lt;=0.4,"Menor",IF(AB16&lt;=0.6,"Moderado",IF(AB16&lt;=0.8,"Mayor","Catastrófico"))))),"")</f>
        <v>Moderado</v>
      </c>
      <c r="AB16" s="132">
        <f ca="1">IFERROR(IF(Q16="Impacto",(M16-(+M16*T16)),IF(Q16="Probabilidad",M16,"")),"")</f>
        <v>0.6</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135" t="s">
        <v>300</v>
      </c>
      <c r="AF16" s="135" t="s">
        <v>282</v>
      </c>
      <c r="AG16" s="140" t="s">
        <v>292</v>
      </c>
      <c r="AH16" s="140" t="s">
        <v>271</v>
      </c>
      <c r="AI16" s="126" t="s">
        <v>295</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t="s">
        <v>294</v>
      </c>
      <c r="Q17" s="127" t="str">
        <f>IF(OR(R17="Preventivo",R17="Detectivo"),"Probabilidad",IF(R17="Correctivo","Impacto",""))</f>
        <v>Probabilidad</v>
      </c>
      <c r="R17" s="128" t="s">
        <v>14</v>
      </c>
      <c r="S17" s="128" t="s">
        <v>9</v>
      </c>
      <c r="T17" s="129" t="str">
        <f t="shared" ref="T17:T21" si="8">IF(AND(R17="Preventivo",S17="Automático"),"50%",IF(AND(R17="Preventivo",S17="Manual"),"40%",IF(AND(R17="Detectivo",S17="Automático"),"40%",IF(AND(R17="Detectivo",S17="Manual"),"30%",IF(AND(R17="Correctivo",S17="Automático"),"35%",IF(AND(R17="Correctivo",S17="Manual"),"25%",""))))))</f>
        <v>40%</v>
      </c>
      <c r="U17" s="128" t="s">
        <v>19</v>
      </c>
      <c r="V17" s="128" t="s">
        <v>23</v>
      </c>
      <c r="W17" s="128" t="s">
        <v>119</v>
      </c>
      <c r="X17" s="130">
        <f>IFERROR(IF(AND(Q16="Probabilidad",Q17="Probabilidad"),(Z16-(+Z16*T17)),IF(Q17="Probabilidad",(I16-(+I16*T17)),IF(Q17="Impacto",Z16,""))),"")</f>
        <v>0.216</v>
      </c>
      <c r="Y17" s="131" t="str">
        <f t="shared" si="1"/>
        <v>Baja</v>
      </c>
      <c r="Z17" s="132">
        <f t="shared" ref="Z17:Z21" si="9">+X17</f>
        <v>0.216</v>
      </c>
      <c r="AA17" s="131" t="str">
        <f t="shared" ca="1" si="3"/>
        <v>Moderado</v>
      </c>
      <c r="AB17" s="132">
        <f ca="1">IFERROR(IF(AND(Q16="Impacto",Q17="Impacto"),(AB10-(+AB10*T17)),IF(Q17="Impacto",($M$16-(+$M$16*T17)),IF(Q17="Probabilidad",AB10,""))),"")</f>
        <v>0.6</v>
      </c>
      <c r="AC17" s="133"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34" t="s">
        <v>136</v>
      </c>
      <c r="AE17" s="135" t="s">
        <v>301</v>
      </c>
      <c r="AF17" s="135" t="s">
        <v>282</v>
      </c>
      <c r="AG17" s="140" t="s">
        <v>292</v>
      </c>
      <c r="AH17" s="140" t="s">
        <v>271</v>
      </c>
      <c r="AI17" s="126" t="s">
        <v>296</v>
      </c>
      <c r="AJ17" s="136" t="s">
        <v>40</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26" t="s">
        <v>219</v>
      </c>
      <c r="Q18" s="127" t="str">
        <f>IF(OR(R18="Preventivo",R18="Detectivo"),"Probabilidad",IF(R18="Correctivo","Impacto",""))</f>
        <v>Probabilidad</v>
      </c>
      <c r="R18" s="128" t="s">
        <v>14</v>
      </c>
      <c r="S18" s="128" t="s">
        <v>9</v>
      </c>
      <c r="T18" s="129" t="str">
        <f t="shared" si="8"/>
        <v>40%</v>
      </c>
      <c r="U18" s="128" t="s">
        <v>19</v>
      </c>
      <c r="V18" s="128" t="s">
        <v>23</v>
      </c>
      <c r="W18" s="128" t="s">
        <v>119</v>
      </c>
      <c r="X18" s="130">
        <f>IFERROR(IF(AND(Q17="Probabilidad",Q18="Probabilidad"),(Z17-(+Z17*T18)),IF(AND(Q17="Impacto",Q18="Probabilidad"),(Z16-(+Z16*T18)),IF(Q18="Impacto",Z17,""))),"")</f>
        <v>0.12959999999999999</v>
      </c>
      <c r="Y18" s="131" t="str">
        <f t="shared" si="1"/>
        <v>Muy Baja</v>
      </c>
      <c r="Z18" s="132">
        <f t="shared" si="9"/>
        <v>0.12959999999999999</v>
      </c>
      <c r="AA18" s="131" t="str">
        <f t="shared" ca="1" si="3"/>
        <v>Moderado</v>
      </c>
      <c r="AB18" s="132">
        <f ca="1">IFERROR(IF(AND(Q17="Impacto",Q18="Impacto"),(AB17-(+AB17*T18)),IF(AND(Q17="Probabilidad",Q18="Impacto"),(AB16-(+AB16*T18)),IF(Q18="Probabilidad",AB17,""))),"")</f>
        <v>0.6</v>
      </c>
      <c r="AC18" s="133" t="str">
        <f t="shared" ca="1" si="10"/>
        <v>Moderado</v>
      </c>
      <c r="AD18" s="134" t="s">
        <v>136</v>
      </c>
      <c r="AE18" s="135" t="s">
        <v>297</v>
      </c>
      <c r="AF18" s="135" t="s">
        <v>282</v>
      </c>
      <c r="AG18" s="140" t="s">
        <v>216</v>
      </c>
      <c r="AH18" s="140" t="s">
        <v>216</v>
      </c>
      <c r="AI18" s="135"/>
      <c r="AJ18" s="136"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t="s">
        <v>132</v>
      </c>
      <c r="C22" s="224" t="s">
        <v>226</v>
      </c>
      <c r="D22" s="224" t="s">
        <v>225</v>
      </c>
      <c r="E22" s="227" t="s">
        <v>224</v>
      </c>
      <c r="F22" s="224" t="s">
        <v>123</v>
      </c>
      <c r="G22" s="230">
        <v>360</v>
      </c>
      <c r="H22" s="233" t="str">
        <f>IF(G22&lt;=0,"",IF(G22&lt;=2,"Muy Baja",IF(G22&lt;=24,"Baja",IF(G22&lt;=500,"Media",IF(G22&lt;=5000,"Alta","Muy Alta")))))</f>
        <v>Media</v>
      </c>
      <c r="I22" s="218">
        <f>IF(H22="","",IF(H22="Muy Baja",0.2,IF(H22="Baja",0.4,IF(H22="Media",0.6,IF(H22="Alta",0.8,IF(H22="Muy Alta",1,))))))</f>
        <v>0.6</v>
      </c>
      <c r="J22" s="236" t="s">
        <v>156</v>
      </c>
      <c r="K22" s="218" t="str">
        <f ca="1">IF(NOT(ISERROR(MATCH(J22,'Tabla Impacto'!$B$221:$B$223,0))),'Tabla Impacto'!$F$223&amp;"Por favor no seleccionar los criterios de impacto(Afectación Económica o presupuestal y Pérdida Reputacional)",J22)</f>
        <v xml:space="preserve">     El riesgo afecta la imagen de de la entidad con efecto publicitario sostenido a nivel de sector administrativo, nivel departamental o municipal</v>
      </c>
      <c r="L22" s="233" t="str">
        <f ca="1">IF(OR(K22='Tabla Impacto'!$C$11,K22='Tabla Impacto'!$D$11),"Leve",IF(OR(K22='Tabla Impacto'!$C$12,K22='Tabla Impacto'!$D$12),"Menor",IF(OR(K22='Tabla Impacto'!$C$13,K22='Tabla Impacto'!$D$13),"Moderado",IF(OR(K22='Tabla Impacto'!$C$14,K22='Tabla Impacto'!$D$14),"Mayor",IF(OR(K22='Tabla Impacto'!$C$15,K22='Tabla Impacto'!$D$15),"Catastrófico","")))))</f>
        <v>Mayor</v>
      </c>
      <c r="M22" s="218">
        <f ca="1">IF(L22="","",IF(L22="Leve",0.2,IF(L22="Menor",0.4,IF(L22="Moderado",0.6,IF(L22="Mayor",0.8,IF(L22="Catastrófico",1,))))))</f>
        <v>0.8</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25">
        <v>1</v>
      </c>
      <c r="P22" s="126" t="s">
        <v>437</v>
      </c>
      <c r="Q22" s="127" t="str">
        <f>IF(OR(R22="Preventivo",R22="Detectivo"),"Probabilidad",IF(R22="Correctivo","Impacto",""))</f>
        <v>Probabilidad</v>
      </c>
      <c r="R22" s="128" t="s">
        <v>14</v>
      </c>
      <c r="S22" s="128" t="s">
        <v>9</v>
      </c>
      <c r="T22" s="129" t="str">
        <f>IF(AND(R22="Preventivo",S22="Automático"),"50%",IF(AND(R22="Preventivo",S22="Manual"),"40%",IF(AND(R22="Detectivo",S22="Automático"),"40%",IF(AND(R22="Detectivo",S22="Manual"),"30%",IF(AND(R22="Correctivo",S22="Automático"),"35%",IF(AND(R22="Correctivo",S22="Manual"),"25%",""))))))</f>
        <v>40%</v>
      </c>
      <c r="U22" s="128" t="s">
        <v>19</v>
      </c>
      <c r="V22" s="128" t="s">
        <v>22</v>
      </c>
      <c r="W22" s="128" t="s">
        <v>119</v>
      </c>
      <c r="X22" s="130">
        <f>IFERROR(IF(Q22="Probabilidad",(I22-(+I22*T22)),IF(Q22="Impacto",I22,"")),"")</f>
        <v>0.36</v>
      </c>
      <c r="Y22" s="131" t="str">
        <f>IFERROR(IF(X22="","",IF(X22&lt;=0.2,"Muy Baja",IF(X22&lt;=0.4,"Baja",IF(X22&lt;=0.6,"Media",IF(X22&lt;=0.8,"Alta","Muy Alta"))))),"")</f>
        <v>Baja</v>
      </c>
      <c r="Z22" s="132">
        <f>+X22</f>
        <v>0.36</v>
      </c>
      <c r="AA22" s="131" t="str">
        <f ca="1">IFERROR(IF(AB22="","",IF(AB22&lt;=0.2,"Leve",IF(AB22&lt;=0.4,"Menor",IF(AB22&lt;=0.6,"Moderado",IF(AB22&lt;=0.8,"Mayor","Catastrófico"))))),"")</f>
        <v>Mayor</v>
      </c>
      <c r="AB22" s="132">
        <f ca="1">IFERROR(IF(Q22="Impacto",(M22-(+M22*T22)),IF(Q22="Probabilidad",M22,"")),"")</f>
        <v>0.8</v>
      </c>
      <c r="AC22" s="1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Alto</v>
      </c>
      <c r="AD22" s="134" t="s">
        <v>136</v>
      </c>
      <c r="AE22" s="126" t="s">
        <v>437</v>
      </c>
      <c r="AF22" s="135" t="s">
        <v>282</v>
      </c>
      <c r="AG22" s="137" t="s">
        <v>227</v>
      </c>
      <c r="AH22" s="137" t="s">
        <v>271</v>
      </c>
      <c r="AI22" s="126" t="s">
        <v>299</v>
      </c>
      <c r="AJ22" s="136" t="s">
        <v>40</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26"/>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851" priority="227" operator="equal">
      <formula>"Muy Alta"</formula>
    </cfRule>
    <cfRule type="cellIs" dxfId="1850" priority="228" operator="equal">
      <formula>"Alta"</formula>
    </cfRule>
    <cfRule type="cellIs" dxfId="1849" priority="229" operator="equal">
      <formula>"Media"</formula>
    </cfRule>
    <cfRule type="cellIs" dxfId="1848" priority="230" operator="equal">
      <formula>"Baja"</formula>
    </cfRule>
    <cfRule type="cellIs" dxfId="1847" priority="231" operator="equal">
      <formula>"Muy Baja"</formula>
    </cfRule>
  </conditionalFormatting>
  <conditionalFormatting sqref="L10 L16 L22 L28 L34 L40 L46 L52 L58 L64">
    <cfRule type="cellIs" dxfId="1846" priority="222" operator="equal">
      <formula>"Catastrófico"</formula>
    </cfRule>
    <cfRule type="cellIs" dxfId="1845" priority="223" operator="equal">
      <formula>"Mayor"</formula>
    </cfRule>
    <cfRule type="cellIs" dxfId="1844" priority="224" operator="equal">
      <formula>"Moderado"</formula>
    </cfRule>
    <cfRule type="cellIs" dxfId="1843" priority="225" operator="equal">
      <formula>"Menor"</formula>
    </cfRule>
    <cfRule type="cellIs" dxfId="1842" priority="226" operator="equal">
      <formula>"Leve"</formula>
    </cfRule>
  </conditionalFormatting>
  <conditionalFormatting sqref="N10">
    <cfRule type="cellIs" dxfId="1841" priority="218" operator="equal">
      <formula>"Extremo"</formula>
    </cfRule>
    <cfRule type="cellIs" dxfId="1840" priority="219" operator="equal">
      <formula>"Alto"</formula>
    </cfRule>
    <cfRule type="cellIs" dxfId="1839" priority="220" operator="equal">
      <formula>"Moderado"</formula>
    </cfRule>
    <cfRule type="cellIs" dxfId="1838" priority="221" operator="equal">
      <formula>"Bajo"</formula>
    </cfRule>
  </conditionalFormatting>
  <conditionalFormatting sqref="Y10:Y15">
    <cfRule type="cellIs" dxfId="1837" priority="213" operator="equal">
      <formula>"Muy Alta"</formula>
    </cfRule>
    <cfRule type="cellIs" dxfId="1836" priority="214" operator="equal">
      <formula>"Alta"</formula>
    </cfRule>
    <cfRule type="cellIs" dxfId="1835" priority="215" operator="equal">
      <formula>"Media"</formula>
    </cfRule>
    <cfRule type="cellIs" dxfId="1834" priority="216" operator="equal">
      <formula>"Baja"</formula>
    </cfRule>
    <cfRule type="cellIs" dxfId="1833" priority="217" operator="equal">
      <formula>"Muy Baja"</formula>
    </cfRule>
  </conditionalFormatting>
  <conditionalFormatting sqref="AA10:AA15">
    <cfRule type="cellIs" dxfId="1832" priority="208" operator="equal">
      <formula>"Catastrófico"</formula>
    </cfRule>
    <cfRule type="cellIs" dxfId="1831" priority="209" operator="equal">
      <formula>"Mayor"</formula>
    </cfRule>
    <cfRule type="cellIs" dxfId="1830" priority="210" operator="equal">
      <formula>"Moderado"</formula>
    </cfRule>
    <cfRule type="cellIs" dxfId="1829" priority="211" operator="equal">
      <formula>"Menor"</formula>
    </cfRule>
    <cfRule type="cellIs" dxfId="1828" priority="212" operator="equal">
      <formula>"Leve"</formula>
    </cfRule>
  </conditionalFormatting>
  <conditionalFormatting sqref="AC10:AC15">
    <cfRule type="cellIs" dxfId="1827" priority="204" operator="equal">
      <formula>"Extremo"</formula>
    </cfRule>
    <cfRule type="cellIs" dxfId="1826" priority="205" operator="equal">
      <formula>"Alto"</formula>
    </cfRule>
    <cfRule type="cellIs" dxfId="1825" priority="206" operator="equal">
      <formula>"Moderado"</formula>
    </cfRule>
    <cfRule type="cellIs" dxfId="1824" priority="207" operator="equal">
      <formula>"Bajo"</formula>
    </cfRule>
  </conditionalFormatting>
  <conditionalFormatting sqref="H58">
    <cfRule type="cellIs" dxfId="1823" priority="43" operator="equal">
      <formula>"Muy Alta"</formula>
    </cfRule>
    <cfRule type="cellIs" dxfId="1822" priority="44" operator="equal">
      <formula>"Alta"</formula>
    </cfRule>
    <cfRule type="cellIs" dxfId="1821" priority="45" operator="equal">
      <formula>"Media"</formula>
    </cfRule>
    <cfRule type="cellIs" dxfId="1820" priority="46" operator="equal">
      <formula>"Baja"</formula>
    </cfRule>
    <cfRule type="cellIs" dxfId="1819" priority="47" operator="equal">
      <formula>"Muy Baja"</formula>
    </cfRule>
  </conditionalFormatting>
  <conditionalFormatting sqref="N16">
    <cfRule type="cellIs" dxfId="1818" priority="200" operator="equal">
      <formula>"Extremo"</formula>
    </cfRule>
    <cfRule type="cellIs" dxfId="1817" priority="201" operator="equal">
      <formula>"Alto"</formula>
    </cfRule>
    <cfRule type="cellIs" dxfId="1816" priority="202" operator="equal">
      <formula>"Moderado"</formula>
    </cfRule>
    <cfRule type="cellIs" dxfId="1815" priority="203" operator="equal">
      <formula>"Bajo"</formula>
    </cfRule>
  </conditionalFormatting>
  <conditionalFormatting sqref="Y16:Y21">
    <cfRule type="cellIs" dxfId="1814" priority="195" operator="equal">
      <formula>"Muy Alta"</formula>
    </cfRule>
    <cfRule type="cellIs" dxfId="1813" priority="196" operator="equal">
      <formula>"Alta"</formula>
    </cfRule>
    <cfRule type="cellIs" dxfId="1812" priority="197" operator="equal">
      <formula>"Media"</formula>
    </cfRule>
    <cfRule type="cellIs" dxfId="1811" priority="198" operator="equal">
      <formula>"Baja"</formula>
    </cfRule>
    <cfRule type="cellIs" dxfId="1810" priority="199" operator="equal">
      <formula>"Muy Baja"</formula>
    </cfRule>
  </conditionalFormatting>
  <conditionalFormatting sqref="AA16:AA21">
    <cfRule type="cellIs" dxfId="1809" priority="190" operator="equal">
      <formula>"Catastrófico"</formula>
    </cfRule>
    <cfRule type="cellIs" dxfId="1808" priority="191" operator="equal">
      <formula>"Mayor"</formula>
    </cfRule>
    <cfRule type="cellIs" dxfId="1807" priority="192" operator="equal">
      <formula>"Moderado"</formula>
    </cfRule>
    <cfRule type="cellIs" dxfId="1806" priority="193" operator="equal">
      <formula>"Menor"</formula>
    </cfRule>
    <cfRule type="cellIs" dxfId="1805" priority="194" operator="equal">
      <formula>"Leve"</formula>
    </cfRule>
  </conditionalFormatting>
  <conditionalFormatting sqref="AC16:AC21">
    <cfRule type="cellIs" dxfId="1804" priority="186" operator="equal">
      <formula>"Extremo"</formula>
    </cfRule>
    <cfRule type="cellIs" dxfId="1803" priority="187" operator="equal">
      <formula>"Alto"</formula>
    </cfRule>
    <cfRule type="cellIs" dxfId="1802" priority="188" operator="equal">
      <formula>"Moderado"</formula>
    </cfRule>
    <cfRule type="cellIs" dxfId="1801" priority="189" operator="equal">
      <formula>"Bajo"</formula>
    </cfRule>
  </conditionalFormatting>
  <conditionalFormatting sqref="H22">
    <cfRule type="cellIs" dxfId="1800" priority="181" operator="equal">
      <formula>"Muy Alta"</formula>
    </cfRule>
    <cfRule type="cellIs" dxfId="1799" priority="182" operator="equal">
      <formula>"Alta"</formula>
    </cfRule>
    <cfRule type="cellIs" dxfId="1798" priority="183" operator="equal">
      <formula>"Media"</formula>
    </cfRule>
    <cfRule type="cellIs" dxfId="1797" priority="184" operator="equal">
      <formula>"Baja"</formula>
    </cfRule>
    <cfRule type="cellIs" dxfId="1796" priority="185" operator="equal">
      <formula>"Muy Baja"</formula>
    </cfRule>
  </conditionalFormatting>
  <conditionalFormatting sqref="N22">
    <cfRule type="cellIs" dxfId="1795" priority="177" operator="equal">
      <formula>"Extremo"</formula>
    </cfRule>
    <cfRule type="cellIs" dxfId="1794" priority="178" operator="equal">
      <formula>"Alto"</formula>
    </cfRule>
    <cfRule type="cellIs" dxfId="1793" priority="179" operator="equal">
      <formula>"Moderado"</formula>
    </cfRule>
    <cfRule type="cellIs" dxfId="1792" priority="180" operator="equal">
      <formula>"Bajo"</formula>
    </cfRule>
  </conditionalFormatting>
  <conditionalFormatting sqref="Y22:Y27">
    <cfRule type="cellIs" dxfId="1791" priority="172" operator="equal">
      <formula>"Muy Alta"</formula>
    </cfRule>
    <cfRule type="cellIs" dxfId="1790" priority="173" operator="equal">
      <formula>"Alta"</formula>
    </cfRule>
    <cfRule type="cellIs" dxfId="1789" priority="174" operator="equal">
      <formula>"Media"</formula>
    </cfRule>
    <cfRule type="cellIs" dxfId="1788" priority="175" operator="equal">
      <formula>"Baja"</formula>
    </cfRule>
    <cfRule type="cellIs" dxfId="1787" priority="176" operator="equal">
      <formula>"Muy Baja"</formula>
    </cfRule>
  </conditionalFormatting>
  <conditionalFormatting sqref="AA22:AA27">
    <cfRule type="cellIs" dxfId="1786" priority="167" operator="equal">
      <formula>"Catastrófico"</formula>
    </cfRule>
    <cfRule type="cellIs" dxfId="1785" priority="168" operator="equal">
      <formula>"Mayor"</formula>
    </cfRule>
    <cfRule type="cellIs" dxfId="1784" priority="169" operator="equal">
      <formula>"Moderado"</formula>
    </cfRule>
    <cfRule type="cellIs" dxfId="1783" priority="170" operator="equal">
      <formula>"Menor"</formula>
    </cfRule>
    <cfRule type="cellIs" dxfId="1782" priority="171" operator="equal">
      <formula>"Leve"</formula>
    </cfRule>
  </conditionalFormatting>
  <conditionalFormatting sqref="AC22:AC27">
    <cfRule type="cellIs" dxfId="1781" priority="163" operator="equal">
      <formula>"Extremo"</formula>
    </cfRule>
    <cfRule type="cellIs" dxfId="1780" priority="164" operator="equal">
      <formula>"Alto"</formula>
    </cfRule>
    <cfRule type="cellIs" dxfId="1779" priority="165" operator="equal">
      <formula>"Moderado"</formula>
    </cfRule>
    <cfRule type="cellIs" dxfId="1778" priority="166" operator="equal">
      <formula>"Bajo"</formula>
    </cfRule>
  </conditionalFormatting>
  <conditionalFormatting sqref="H28">
    <cfRule type="cellIs" dxfId="1777" priority="158" operator="equal">
      <formula>"Muy Alta"</formula>
    </cfRule>
    <cfRule type="cellIs" dxfId="1776" priority="159" operator="equal">
      <formula>"Alta"</formula>
    </cfRule>
    <cfRule type="cellIs" dxfId="1775" priority="160" operator="equal">
      <formula>"Media"</formula>
    </cfRule>
    <cfRule type="cellIs" dxfId="1774" priority="161" operator="equal">
      <formula>"Baja"</formula>
    </cfRule>
    <cfRule type="cellIs" dxfId="1773" priority="162" operator="equal">
      <formula>"Muy Baja"</formula>
    </cfRule>
  </conditionalFormatting>
  <conditionalFormatting sqref="N28">
    <cfRule type="cellIs" dxfId="1772" priority="154" operator="equal">
      <formula>"Extremo"</formula>
    </cfRule>
    <cfRule type="cellIs" dxfId="1771" priority="155" operator="equal">
      <formula>"Alto"</formula>
    </cfRule>
    <cfRule type="cellIs" dxfId="1770" priority="156" operator="equal">
      <formula>"Moderado"</formula>
    </cfRule>
    <cfRule type="cellIs" dxfId="1769" priority="157" operator="equal">
      <formula>"Bajo"</formula>
    </cfRule>
  </conditionalFormatting>
  <conditionalFormatting sqref="Y28:Y33">
    <cfRule type="cellIs" dxfId="1768" priority="149" operator="equal">
      <formula>"Muy Alta"</formula>
    </cfRule>
    <cfRule type="cellIs" dxfId="1767" priority="150" operator="equal">
      <formula>"Alta"</formula>
    </cfRule>
    <cfRule type="cellIs" dxfId="1766" priority="151" operator="equal">
      <formula>"Media"</formula>
    </cfRule>
    <cfRule type="cellIs" dxfId="1765" priority="152" operator="equal">
      <formula>"Baja"</formula>
    </cfRule>
    <cfRule type="cellIs" dxfId="1764" priority="153" operator="equal">
      <formula>"Muy Baja"</formula>
    </cfRule>
  </conditionalFormatting>
  <conditionalFormatting sqref="AA28:AA33">
    <cfRule type="cellIs" dxfId="1763" priority="144" operator="equal">
      <formula>"Catastrófico"</formula>
    </cfRule>
    <cfRule type="cellIs" dxfId="1762" priority="145" operator="equal">
      <formula>"Mayor"</formula>
    </cfRule>
    <cfRule type="cellIs" dxfId="1761" priority="146" operator="equal">
      <formula>"Moderado"</formula>
    </cfRule>
    <cfRule type="cellIs" dxfId="1760" priority="147" operator="equal">
      <formula>"Menor"</formula>
    </cfRule>
    <cfRule type="cellIs" dxfId="1759" priority="148" operator="equal">
      <formula>"Leve"</formula>
    </cfRule>
  </conditionalFormatting>
  <conditionalFormatting sqref="AC28:AC33">
    <cfRule type="cellIs" dxfId="1758" priority="140" operator="equal">
      <formula>"Extremo"</formula>
    </cfRule>
    <cfRule type="cellIs" dxfId="1757" priority="141" operator="equal">
      <formula>"Alto"</formula>
    </cfRule>
    <cfRule type="cellIs" dxfId="1756" priority="142" operator="equal">
      <formula>"Moderado"</formula>
    </cfRule>
    <cfRule type="cellIs" dxfId="1755" priority="143" operator="equal">
      <formula>"Bajo"</formula>
    </cfRule>
  </conditionalFormatting>
  <conditionalFormatting sqref="H34">
    <cfRule type="cellIs" dxfId="1754" priority="135" operator="equal">
      <formula>"Muy Alta"</formula>
    </cfRule>
    <cfRule type="cellIs" dxfId="1753" priority="136" operator="equal">
      <formula>"Alta"</formula>
    </cfRule>
    <cfRule type="cellIs" dxfId="1752" priority="137" operator="equal">
      <formula>"Media"</formula>
    </cfRule>
    <cfRule type="cellIs" dxfId="1751" priority="138" operator="equal">
      <formula>"Baja"</formula>
    </cfRule>
    <cfRule type="cellIs" dxfId="1750" priority="139" operator="equal">
      <formula>"Muy Baja"</formula>
    </cfRule>
  </conditionalFormatting>
  <conditionalFormatting sqref="N34">
    <cfRule type="cellIs" dxfId="1749" priority="131" operator="equal">
      <formula>"Extremo"</formula>
    </cfRule>
    <cfRule type="cellIs" dxfId="1748" priority="132" operator="equal">
      <formula>"Alto"</formula>
    </cfRule>
    <cfRule type="cellIs" dxfId="1747" priority="133" operator="equal">
      <formula>"Moderado"</formula>
    </cfRule>
    <cfRule type="cellIs" dxfId="1746" priority="134" operator="equal">
      <formula>"Bajo"</formula>
    </cfRule>
  </conditionalFormatting>
  <conditionalFormatting sqref="Y34:Y39">
    <cfRule type="cellIs" dxfId="1745" priority="126" operator="equal">
      <formula>"Muy Alta"</formula>
    </cfRule>
    <cfRule type="cellIs" dxfId="1744" priority="127" operator="equal">
      <formula>"Alta"</formula>
    </cfRule>
    <cfRule type="cellIs" dxfId="1743" priority="128" operator="equal">
      <formula>"Media"</formula>
    </cfRule>
    <cfRule type="cellIs" dxfId="1742" priority="129" operator="equal">
      <formula>"Baja"</formula>
    </cfRule>
    <cfRule type="cellIs" dxfId="1741" priority="130" operator="equal">
      <formula>"Muy Baja"</formula>
    </cfRule>
  </conditionalFormatting>
  <conditionalFormatting sqref="AA34:AA39">
    <cfRule type="cellIs" dxfId="1740" priority="121" operator="equal">
      <formula>"Catastrófico"</formula>
    </cfRule>
    <cfRule type="cellIs" dxfId="1739" priority="122" operator="equal">
      <formula>"Mayor"</formula>
    </cfRule>
    <cfRule type="cellIs" dxfId="1738" priority="123" operator="equal">
      <formula>"Moderado"</formula>
    </cfRule>
    <cfRule type="cellIs" dxfId="1737" priority="124" operator="equal">
      <formula>"Menor"</formula>
    </cfRule>
    <cfRule type="cellIs" dxfId="1736" priority="125" operator="equal">
      <formula>"Leve"</formula>
    </cfRule>
  </conditionalFormatting>
  <conditionalFormatting sqref="AC34:AC39">
    <cfRule type="cellIs" dxfId="1735" priority="117" operator="equal">
      <formula>"Extremo"</formula>
    </cfRule>
    <cfRule type="cellIs" dxfId="1734" priority="118" operator="equal">
      <formula>"Alto"</formula>
    </cfRule>
    <cfRule type="cellIs" dxfId="1733" priority="119" operator="equal">
      <formula>"Moderado"</formula>
    </cfRule>
    <cfRule type="cellIs" dxfId="1732" priority="120" operator="equal">
      <formula>"Bajo"</formula>
    </cfRule>
  </conditionalFormatting>
  <conditionalFormatting sqref="H40">
    <cfRule type="cellIs" dxfId="1731" priority="112" operator="equal">
      <formula>"Muy Alta"</formula>
    </cfRule>
    <cfRule type="cellIs" dxfId="1730" priority="113" operator="equal">
      <formula>"Alta"</formula>
    </cfRule>
    <cfRule type="cellIs" dxfId="1729" priority="114" operator="equal">
      <formula>"Media"</formula>
    </cfRule>
    <cfRule type="cellIs" dxfId="1728" priority="115" operator="equal">
      <formula>"Baja"</formula>
    </cfRule>
    <cfRule type="cellIs" dxfId="1727" priority="116" operator="equal">
      <formula>"Muy Baja"</formula>
    </cfRule>
  </conditionalFormatting>
  <conditionalFormatting sqref="N40">
    <cfRule type="cellIs" dxfId="1726" priority="108" operator="equal">
      <formula>"Extremo"</formula>
    </cfRule>
    <cfRule type="cellIs" dxfId="1725" priority="109" operator="equal">
      <formula>"Alto"</formula>
    </cfRule>
    <cfRule type="cellIs" dxfId="1724" priority="110" operator="equal">
      <formula>"Moderado"</formula>
    </cfRule>
    <cfRule type="cellIs" dxfId="1723" priority="111" operator="equal">
      <formula>"Bajo"</formula>
    </cfRule>
  </conditionalFormatting>
  <conditionalFormatting sqref="Y40:Y45">
    <cfRule type="cellIs" dxfId="1722" priority="103" operator="equal">
      <formula>"Muy Alta"</formula>
    </cfRule>
    <cfRule type="cellIs" dxfId="1721" priority="104" operator="equal">
      <formula>"Alta"</formula>
    </cfRule>
    <cfRule type="cellIs" dxfId="1720" priority="105" operator="equal">
      <formula>"Media"</formula>
    </cfRule>
    <cfRule type="cellIs" dxfId="1719" priority="106" operator="equal">
      <formula>"Baja"</formula>
    </cfRule>
    <cfRule type="cellIs" dxfId="1718" priority="107" operator="equal">
      <formula>"Muy Baja"</formula>
    </cfRule>
  </conditionalFormatting>
  <conditionalFormatting sqref="AA40:AA45">
    <cfRule type="cellIs" dxfId="1717" priority="98" operator="equal">
      <formula>"Catastrófico"</formula>
    </cfRule>
    <cfRule type="cellIs" dxfId="1716" priority="99" operator="equal">
      <formula>"Mayor"</formula>
    </cfRule>
    <cfRule type="cellIs" dxfId="1715" priority="100" operator="equal">
      <formula>"Moderado"</formula>
    </cfRule>
    <cfRule type="cellIs" dxfId="1714" priority="101" operator="equal">
      <formula>"Menor"</formula>
    </cfRule>
    <cfRule type="cellIs" dxfId="1713" priority="102" operator="equal">
      <formula>"Leve"</formula>
    </cfRule>
  </conditionalFormatting>
  <conditionalFormatting sqref="AC40:AC45">
    <cfRule type="cellIs" dxfId="1712" priority="94" operator="equal">
      <formula>"Extremo"</formula>
    </cfRule>
    <cfRule type="cellIs" dxfId="1711" priority="95" operator="equal">
      <formula>"Alto"</formula>
    </cfRule>
    <cfRule type="cellIs" dxfId="1710" priority="96" operator="equal">
      <formula>"Moderado"</formula>
    </cfRule>
    <cfRule type="cellIs" dxfId="1709" priority="97" operator="equal">
      <formula>"Bajo"</formula>
    </cfRule>
  </conditionalFormatting>
  <conditionalFormatting sqref="H46">
    <cfRule type="cellIs" dxfId="1708" priority="89" operator="equal">
      <formula>"Muy Alta"</formula>
    </cfRule>
    <cfRule type="cellIs" dxfId="1707" priority="90" operator="equal">
      <formula>"Alta"</formula>
    </cfRule>
    <cfRule type="cellIs" dxfId="1706" priority="91" operator="equal">
      <formula>"Media"</formula>
    </cfRule>
    <cfRule type="cellIs" dxfId="1705" priority="92" operator="equal">
      <formula>"Baja"</formula>
    </cfRule>
    <cfRule type="cellIs" dxfId="1704" priority="93" operator="equal">
      <formula>"Muy Baja"</formula>
    </cfRule>
  </conditionalFormatting>
  <conditionalFormatting sqref="N46">
    <cfRule type="cellIs" dxfId="1703" priority="85" operator="equal">
      <formula>"Extremo"</formula>
    </cfRule>
    <cfRule type="cellIs" dxfId="1702" priority="86" operator="equal">
      <formula>"Alto"</formula>
    </cfRule>
    <cfRule type="cellIs" dxfId="1701" priority="87" operator="equal">
      <formula>"Moderado"</formula>
    </cfRule>
    <cfRule type="cellIs" dxfId="1700" priority="88" operator="equal">
      <formula>"Bajo"</formula>
    </cfRule>
  </conditionalFormatting>
  <conditionalFormatting sqref="Y46:Y51">
    <cfRule type="cellIs" dxfId="1699" priority="80" operator="equal">
      <formula>"Muy Alta"</formula>
    </cfRule>
    <cfRule type="cellIs" dxfId="1698" priority="81" operator="equal">
      <formula>"Alta"</formula>
    </cfRule>
    <cfRule type="cellIs" dxfId="1697" priority="82" operator="equal">
      <formula>"Media"</formula>
    </cfRule>
    <cfRule type="cellIs" dxfId="1696" priority="83" operator="equal">
      <formula>"Baja"</formula>
    </cfRule>
    <cfRule type="cellIs" dxfId="1695" priority="84" operator="equal">
      <formula>"Muy Baja"</formula>
    </cfRule>
  </conditionalFormatting>
  <conditionalFormatting sqref="AA46:AA51">
    <cfRule type="cellIs" dxfId="1694" priority="75" operator="equal">
      <formula>"Catastrófico"</formula>
    </cfRule>
    <cfRule type="cellIs" dxfId="1693" priority="76" operator="equal">
      <formula>"Mayor"</formula>
    </cfRule>
    <cfRule type="cellIs" dxfId="1692" priority="77" operator="equal">
      <formula>"Moderado"</formula>
    </cfRule>
    <cfRule type="cellIs" dxfId="1691" priority="78" operator="equal">
      <formula>"Menor"</formula>
    </cfRule>
    <cfRule type="cellIs" dxfId="1690" priority="79" operator="equal">
      <formula>"Leve"</formula>
    </cfRule>
  </conditionalFormatting>
  <conditionalFormatting sqref="AC46:AC51">
    <cfRule type="cellIs" dxfId="1689" priority="71" operator="equal">
      <formula>"Extremo"</formula>
    </cfRule>
    <cfRule type="cellIs" dxfId="1688" priority="72" operator="equal">
      <formula>"Alto"</formula>
    </cfRule>
    <cfRule type="cellIs" dxfId="1687" priority="73" operator="equal">
      <formula>"Moderado"</formula>
    </cfRule>
    <cfRule type="cellIs" dxfId="1686" priority="74" operator="equal">
      <formula>"Bajo"</formula>
    </cfRule>
  </conditionalFormatting>
  <conditionalFormatting sqref="H52">
    <cfRule type="cellIs" dxfId="1685" priority="66" operator="equal">
      <formula>"Muy Alta"</formula>
    </cfRule>
    <cfRule type="cellIs" dxfId="1684" priority="67" operator="equal">
      <formula>"Alta"</formula>
    </cfRule>
    <cfRule type="cellIs" dxfId="1683" priority="68" operator="equal">
      <formula>"Media"</formula>
    </cfRule>
    <cfRule type="cellIs" dxfId="1682" priority="69" operator="equal">
      <formula>"Baja"</formula>
    </cfRule>
    <cfRule type="cellIs" dxfId="1681" priority="70" operator="equal">
      <formula>"Muy Baja"</formula>
    </cfRule>
  </conditionalFormatting>
  <conditionalFormatting sqref="N52">
    <cfRule type="cellIs" dxfId="1680" priority="62" operator="equal">
      <formula>"Extremo"</formula>
    </cfRule>
    <cfRule type="cellIs" dxfId="1679" priority="63" operator="equal">
      <formula>"Alto"</formula>
    </cfRule>
    <cfRule type="cellIs" dxfId="1678" priority="64" operator="equal">
      <formula>"Moderado"</formula>
    </cfRule>
    <cfRule type="cellIs" dxfId="1677" priority="65" operator="equal">
      <formula>"Bajo"</formula>
    </cfRule>
  </conditionalFormatting>
  <conditionalFormatting sqref="Y52:Y57">
    <cfRule type="cellIs" dxfId="1676" priority="57" operator="equal">
      <formula>"Muy Alta"</formula>
    </cfRule>
    <cfRule type="cellIs" dxfId="1675" priority="58" operator="equal">
      <formula>"Alta"</formula>
    </cfRule>
    <cfRule type="cellIs" dxfId="1674" priority="59" operator="equal">
      <formula>"Media"</formula>
    </cfRule>
    <cfRule type="cellIs" dxfId="1673" priority="60" operator="equal">
      <formula>"Baja"</formula>
    </cfRule>
    <cfRule type="cellIs" dxfId="1672" priority="61" operator="equal">
      <formula>"Muy Baja"</formula>
    </cfRule>
  </conditionalFormatting>
  <conditionalFormatting sqref="AA52:AA57">
    <cfRule type="cellIs" dxfId="1671" priority="52" operator="equal">
      <formula>"Catastrófico"</formula>
    </cfRule>
    <cfRule type="cellIs" dxfId="1670" priority="53" operator="equal">
      <formula>"Mayor"</formula>
    </cfRule>
    <cfRule type="cellIs" dxfId="1669" priority="54" operator="equal">
      <formula>"Moderado"</formula>
    </cfRule>
    <cfRule type="cellIs" dxfId="1668" priority="55" operator="equal">
      <formula>"Menor"</formula>
    </cfRule>
    <cfRule type="cellIs" dxfId="1667" priority="56" operator="equal">
      <formula>"Leve"</formula>
    </cfRule>
  </conditionalFormatting>
  <conditionalFormatting sqref="AC52:AC57">
    <cfRule type="cellIs" dxfId="1666" priority="48" operator="equal">
      <formula>"Extremo"</formula>
    </cfRule>
    <cfRule type="cellIs" dxfId="1665" priority="49" operator="equal">
      <formula>"Alto"</formula>
    </cfRule>
    <cfRule type="cellIs" dxfId="1664" priority="50" operator="equal">
      <formula>"Moderado"</formula>
    </cfRule>
    <cfRule type="cellIs" dxfId="1663" priority="51" operator="equal">
      <formula>"Bajo"</formula>
    </cfRule>
  </conditionalFormatting>
  <conditionalFormatting sqref="N58">
    <cfRule type="cellIs" dxfId="1662" priority="39" operator="equal">
      <formula>"Extremo"</formula>
    </cfRule>
    <cfRule type="cellIs" dxfId="1661" priority="40" operator="equal">
      <formula>"Alto"</formula>
    </cfRule>
    <cfRule type="cellIs" dxfId="1660" priority="41" operator="equal">
      <formula>"Moderado"</formula>
    </cfRule>
    <cfRule type="cellIs" dxfId="1659" priority="42" operator="equal">
      <formula>"Bajo"</formula>
    </cfRule>
  </conditionalFormatting>
  <conditionalFormatting sqref="Y58:Y63">
    <cfRule type="cellIs" dxfId="1658" priority="34" operator="equal">
      <formula>"Muy Alta"</formula>
    </cfRule>
    <cfRule type="cellIs" dxfId="1657" priority="35" operator="equal">
      <formula>"Alta"</formula>
    </cfRule>
    <cfRule type="cellIs" dxfId="1656" priority="36" operator="equal">
      <formula>"Media"</formula>
    </cfRule>
    <cfRule type="cellIs" dxfId="1655" priority="37" operator="equal">
      <formula>"Baja"</formula>
    </cfRule>
    <cfRule type="cellIs" dxfId="1654" priority="38" operator="equal">
      <formula>"Muy Baja"</formula>
    </cfRule>
  </conditionalFormatting>
  <conditionalFormatting sqref="AA58:AA63">
    <cfRule type="cellIs" dxfId="1653" priority="29" operator="equal">
      <formula>"Catastrófico"</formula>
    </cfRule>
    <cfRule type="cellIs" dxfId="1652" priority="30" operator="equal">
      <formula>"Mayor"</formula>
    </cfRule>
    <cfRule type="cellIs" dxfId="1651" priority="31" operator="equal">
      <formula>"Moderado"</formula>
    </cfRule>
    <cfRule type="cellIs" dxfId="1650" priority="32" operator="equal">
      <formula>"Menor"</formula>
    </cfRule>
    <cfRule type="cellIs" dxfId="1649" priority="33" operator="equal">
      <formula>"Leve"</formula>
    </cfRule>
  </conditionalFormatting>
  <conditionalFormatting sqref="AC58:AC63">
    <cfRule type="cellIs" dxfId="1648" priority="25" operator="equal">
      <formula>"Extremo"</formula>
    </cfRule>
    <cfRule type="cellIs" dxfId="1647" priority="26" operator="equal">
      <formula>"Alto"</formula>
    </cfRule>
    <cfRule type="cellIs" dxfId="1646" priority="27" operator="equal">
      <formula>"Moderado"</formula>
    </cfRule>
    <cfRule type="cellIs" dxfId="1645" priority="28" operator="equal">
      <formula>"Bajo"</formula>
    </cfRule>
  </conditionalFormatting>
  <conditionalFormatting sqref="H64">
    <cfRule type="cellIs" dxfId="1644" priority="20" operator="equal">
      <formula>"Muy Alta"</formula>
    </cfRule>
    <cfRule type="cellIs" dxfId="1643" priority="21" operator="equal">
      <formula>"Alta"</formula>
    </cfRule>
    <cfRule type="cellIs" dxfId="1642" priority="22" operator="equal">
      <formula>"Media"</formula>
    </cfRule>
    <cfRule type="cellIs" dxfId="1641" priority="23" operator="equal">
      <formula>"Baja"</formula>
    </cfRule>
    <cfRule type="cellIs" dxfId="1640" priority="24" operator="equal">
      <formula>"Muy Baja"</formula>
    </cfRule>
  </conditionalFormatting>
  <conditionalFormatting sqref="N64">
    <cfRule type="cellIs" dxfId="1639" priority="16" operator="equal">
      <formula>"Extremo"</formula>
    </cfRule>
    <cfRule type="cellIs" dxfId="1638" priority="17" operator="equal">
      <formula>"Alto"</formula>
    </cfRule>
    <cfRule type="cellIs" dxfId="1637" priority="18" operator="equal">
      <formula>"Moderado"</formula>
    </cfRule>
    <cfRule type="cellIs" dxfId="1636" priority="19" operator="equal">
      <formula>"Bajo"</formula>
    </cfRule>
  </conditionalFormatting>
  <conditionalFormatting sqref="Y64:Y69">
    <cfRule type="cellIs" dxfId="1635" priority="11" operator="equal">
      <formula>"Muy Alta"</formula>
    </cfRule>
    <cfRule type="cellIs" dxfId="1634" priority="12" operator="equal">
      <formula>"Alta"</formula>
    </cfRule>
    <cfRule type="cellIs" dxfId="1633" priority="13" operator="equal">
      <formula>"Media"</formula>
    </cfRule>
    <cfRule type="cellIs" dxfId="1632" priority="14" operator="equal">
      <formula>"Baja"</formula>
    </cfRule>
    <cfRule type="cellIs" dxfId="1631" priority="15" operator="equal">
      <formula>"Muy Baja"</formula>
    </cfRule>
  </conditionalFormatting>
  <conditionalFormatting sqref="AA64:AA69">
    <cfRule type="cellIs" dxfId="1630" priority="6" operator="equal">
      <formula>"Catastrófico"</formula>
    </cfRule>
    <cfRule type="cellIs" dxfId="1629" priority="7" operator="equal">
      <formula>"Mayor"</formula>
    </cfRule>
    <cfRule type="cellIs" dxfId="1628" priority="8" operator="equal">
      <formula>"Moderado"</formula>
    </cfRule>
    <cfRule type="cellIs" dxfId="1627" priority="9" operator="equal">
      <formula>"Menor"</formula>
    </cfRule>
    <cfRule type="cellIs" dxfId="1626" priority="10" operator="equal">
      <formula>"Leve"</formula>
    </cfRule>
  </conditionalFormatting>
  <conditionalFormatting sqref="AC64:AC69">
    <cfRule type="cellIs" dxfId="1625" priority="2" operator="equal">
      <formula>"Extremo"</formula>
    </cfRule>
    <cfRule type="cellIs" dxfId="1624" priority="3" operator="equal">
      <formula>"Alto"</formula>
    </cfRule>
    <cfRule type="cellIs" dxfId="1623" priority="4" operator="equal">
      <formula>"Moderado"</formula>
    </cfRule>
    <cfRule type="cellIs" dxfId="1622" priority="5" operator="equal">
      <formula>"Bajo"</formula>
    </cfRule>
  </conditionalFormatting>
  <conditionalFormatting sqref="K10:K69">
    <cfRule type="containsText" dxfId="1621"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zoomScale="70" zoomScaleNormal="70" workbookViewId="0">
      <selection activeCell="J16" sqref="J16:J2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413</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414</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415</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134</v>
      </c>
      <c r="C10" s="224"/>
      <c r="D10" s="224" t="s">
        <v>340</v>
      </c>
      <c r="E10" s="227" t="s">
        <v>339</v>
      </c>
      <c r="F10" s="224" t="s">
        <v>123</v>
      </c>
      <c r="G10" s="230">
        <v>360</v>
      </c>
      <c r="H10" s="233" t="str">
        <f>IF(G10&lt;=0,"",IF(G10&lt;=2,"Muy Baja",IF(G10&lt;=24,"Baja",IF(G10&lt;=500,"Media",IF(G10&lt;=5000,"Alta","Muy Alta")))))</f>
        <v>Media</v>
      </c>
      <c r="I10" s="218">
        <f>IF(H10="","",IF(H10="Muy Baja",0.2,IF(H10="Baja",0.4,IF(H10="Media",0.6,IF(H10="Alta",0.8,IF(H10="Muy Alta",1,))))))</f>
        <v>0.6</v>
      </c>
      <c r="J10" s="236" t="s">
        <v>156</v>
      </c>
      <c r="K10" s="218" t="str">
        <f ca="1">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33" t="str">
        <f ca="1">IF(OR(K10='Tabla Impacto'!$C$11,K10='Tabla Impacto'!$D$11),"Leve",IF(OR(K10='Tabla Impacto'!$C$12,K10='Tabla Impacto'!$D$12),"Menor",IF(OR(K10='Tabla Impacto'!$C$13,K10='Tabla Impacto'!$D$13),"Moderado",IF(OR(K10='Tabla Impacto'!$C$14,K10='Tabla Impacto'!$D$14),"Mayor",IF(OR(K10='Tabla Impacto'!$C$15,K10='Tabla Impacto'!$D$15),"Catastrófico","")))))</f>
        <v>Mayor</v>
      </c>
      <c r="M10" s="218">
        <f ca="1">IF(L10="","",IF(L10="Leve",0.2,IF(L10="Menor",0.4,IF(L10="Moderado",0.6,IF(L10="Mayor",0.8,IF(L10="Catastrófico",1,))))))</f>
        <v>0.8</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26" t="s">
        <v>341</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22</v>
      </c>
      <c r="W10" s="128" t="s">
        <v>119</v>
      </c>
      <c r="X10" s="130">
        <f>IFERROR(IF(Q10="Probabilidad",(I10-(+I10*T10)),IF(Q10="Impacto",I10,"")),"")</f>
        <v>0.36</v>
      </c>
      <c r="Y10" s="131" t="str">
        <f>IFERROR(IF(X10="","",IF(X10&lt;=0.2,"Muy Baja",IF(X10&lt;=0.4,"Baja",IF(X10&lt;=0.6,"Media",IF(X10&lt;=0.8,"Alta","Muy Alta"))))),"")</f>
        <v>Baja</v>
      </c>
      <c r="Z10" s="132">
        <f>+X10</f>
        <v>0.36</v>
      </c>
      <c r="AA10" s="131" t="str">
        <f ca="1">IFERROR(IF(AB10="","",IF(AB10&lt;=0.2,"Leve",IF(AB10&lt;=0.4,"Menor",IF(AB10&lt;=0.6,"Moderado",IF(AB10&lt;=0.8,"Mayor","Catastrófico"))))),"")</f>
        <v>Mayor</v>
      </c>
      <c r="AB10" s="132">
        <f ca="1">IFERROR(IF(Q10="Impacto",(M10-(+M10*T10)),IF(Q10="Probabilidad",M10,"")),"")</f>
        <v>0.8</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34" t="s">
        <v>136</v>
      </c>
      <c r="AE10" s="135" t="s">
        <v>438</v>
      </c>
      <c r="AF10" s="135" t="s">
        <v>342</v>
      </c>
      <c r="AG10" s="140" t="s">
        <v>347</v>
      </c>
      <c r="AH10" s="140" t="s">
        <v>271</v>
      </c>
      <c r="AI10" s="135" t="s">
        <v>343</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32"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5"/>
      <c r="AG11" s="137"/>
      <c r="AH11" s="140"/>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t="s">
        <v>134</v>
      </c>
      <c r="C16" s="224" t="s">
        <v>351</v>
      </c>
      <c r="D16" s="224" t="s">
        <v>345</v>
      </c>
      <c r="E16" s="227" t="s">
        <v>344</v>
      </c>
      <c r="F16" s="224" t="s">
        <v>123</v>
      </c>
      <c r="G16" s="230">
        <v>360</v>
      </c>
      <c r="H16" s="233" t="str">
        <f>IF(G16&lt;=0,"",IF(G16&lt;=2,"Muy Baja",IF(G16&lt;=24,"Baja",IF(G16&lt;=500,"Media",IF(G16&lt;=5000,"Alta","Muy Alta")))))</f>
        <v>Media</v>
      </c>
      <c r="I16" s="218">
        <f>IF(H16="","",IF(H16="Muy Baja",0.2,IF(H16="Baja",0.4,IF(H16="Media",0.6,IF(H16="Alta",0.8,IF(H16="Muy Alta",1,))))))</f>
        <v>0.6</v>
      </c>
      <c r="J16" s="236" t="s">
        <v>156</v>
      </c>
      <c r="K16" s="218"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33" t="str">
        <f ca="1">IF(OR(K16='Tabla Impacto'!$C$11,K16='Tabla Impacto'!$D$11),"Leve",IF(OR(K16='Tabla Impacto'!$C$12,K16='Tabla Impacto'!$D$12),"Menor",IF(OR(K16='Tabla Impacto'!$C$13,K16='Tabla Impacto'!$D$13),"Moderado",IF(OR(K16='Tabla Impacto'!$C$14,K16='Tabla Impacto'!$D$14),"Mayor",IF(OR(K16='Tabla Impacto'!$C$15,K16='Tabla Impacto'!$D$15),"Catastrófico","")))))</f>
        <v>Mayor</v>
      </c>
      <c r="M16" s="218">
        <f ca="1">IF(L16="","",IF(L16="Leve",0.2,IF(L16="Menor",0.4,IF(L16="Moderado",0.6,IF(L16="Mayor",0.8,IF(L16="Catastrófico",1,))))))</f>
        <v>0.8</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5">
        <v>1</v>
      </c>
      <c r="P16" s="126" t="s">
        <v>346</v>
      </c>
      <c r="Q16" s="127" t="str">
        <f>IF(OR(R16="Preventivo",R16="Detectivo"),"Probabilidad",IF(R16="Correctivo","Impacto",""))</f>
        <v>Probabilidad</v>
      </c>
      <c r="R16" s="128" t="s">
        <v>14</v>
      </c>
      <c r="S16" s="128" t="s">
        <v>10</v>
      </c>
      <c r="T16" s="129" t="str">
        <f>IF(AND(R16="Preventivo",S16="Automático"),"50%",IF(AND(R16="Preventivo",S16="Manual"),"40%",IF(AND(R16="Detectivo",S16="Automático"),"40%",IF(AND(R16="Detectivo",S16="Manual"),"30%",IF(AND(R16="Correctivo",S16="Automático"),"35%",IF(AND(R16="Correctivo",S16="Manual"),"25%",""))))))</f>
        <v>50%</v>
      </c>
      <c r="U16" s="128" t="s">
        <v>19</v>
      </c>
      <c r="V16" s="128" t="s">
        <v>22</v>
      </c>
      <c r="W16" s="128" t="s">
        <v>119</v>
      </c>
      <c r="X16" s="130">
        <f>IFERROR(IF(Q16="Probabilidad",(I16-(+I16*T16)),IF(Q16="Impacto",I16,"")),"")</f>
        <v>0.3</v>
      </c>
      <c r="Y16" s="131" t="str">
        <f>IFERROR(IF(X16="","",IF(X16&lt;=0.2,"Muy Baja",IF(X16&lt;=0.4,"Baja",IF(X16&lt;=0.6,"Media",IF(X16&lt;=0.8,"Alta","Muy Alta"))))),"")</f>
        <v>Baja</v>
      </c>
      <c r="Z16" s="132">
        <f>+X16</f>
        <v>0.3</v>
      </c>
      <c r="AA16" s="131" t="str">
        <f ca="1">IFERROR(IF(AB16="","",IF(AB16&lt;=0.2,"Leve",IF(AB16&lt;=0.4,"Menor",IF(AB16&lt;=0.6,"Moderado",IF(AB16&lt;=0.8,"Mayor","Catastrófico"))))),"")</f>
        <v>Mayor</v>
      </c>
      <c r="AB16" s="132">
        <f ca="1">IFERROR(IF(Q16="Impacto",(M16-(+M16*T16)),IF(Q16="Probabilidad",M16,"")),"")</f>
        <v>0.8</v>
      </c>
      <c r="AC16" s="1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4"/>
      <c r="AE16" s="135" t="s">
        <v>349</v>
      </c>
      <c r="AF16" s="135" t="s">
        <v>348</v>
      </c>
      <c r="AG16" s="140" t="s">
        <v>347</v>
      </c>
      <c r="AH16" s="140" t="s">
        <v>271</v>
      </c>
      <c r="AI16" s="135" t="s">
        <v>350</v>
      </c>
      <c r="AJ16" s="136" t="s">
        <v>40</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620" priority="227" operator="equal">
      <formula>"Muy Alta"</formula>
    </cfRule>
    <cfRule type="cellIs" dxfId="1619" priority="228" operator="equal">
      <formula>"Alta"</formula>
    </cfRule>
    <cfRule type="cellIs" dxfId="1618" priority="229" operator="equal">
      <formula>"Media"</formula>
    </cfRule>
    <cfRule type="cellIs" dxfId="1617" priority="230" operator="equal">
      <formula>"Baja"</formula>
    </cfRule>
    <cfRule type="cellIs" dxfId="1616" priority="231" operator="equal">
      <formula>"Muy Baja"</formula>
    </cfRule>
  </conditionalFormatting>
  <conditionalFormatting sqref="L10 L16 L22 L28 L34 L40 L46 L52 L58 L64">
    <cfRule type="cellIs" dxfId="1615" priority="222" operator="equal">
      <formula>"Catastrófico"</formula>
    </cfRule>
    <cfRule type="cellIs" dxfId="1614" priority="223" operator="equal">
      <formula>"Mayor"</formula>
    </cfRule>
    <cfRule type="cellIs" dxfId="1613" priority="224" operator="equal">
      <formula>"Moderado"</formula>
    </cfRule>
    <cfRule type="cellIs" dxfId="1612" priority="225" operator="equal">
      <formula>"Menor"</formula>
    </cfRule>
    <cfRule type="cellIs" dxfId="1611" priority="226" operator="equal">
      <formula>"Leve"</formula>
    </cfRule>
  </conditionalFormatting>
  <conditionalFormatting sqref="N10">
    <cfRule type="cellIs" dxfId="1610" priority="218" operator="equal">
      <formula>"Extremo"</formula>
    </cfRule>
    <cfRule type="cellIs" dxfId="1609" priority="219" operator="equal">
      <formula>"Alto"</formula>
    </cfRule>
    <cfRule type="cellIs" dxfId="1608" priority="220" operator="equal">
      <formula>"Moderado"</formula>
    </cfRule>
    <cfRule type="cellIs" dxfId="1607" priority="221" operator="equal">
      <formula>"Bajo"</formula>
    </cfRule>
  </conditionalFormatting>
  <conditionalFormatting sqref="Y10:Y15">
    <cfRule type="cellIs" dxfId="1606" priority="213" operator="equal">
      <formula>"Muy Alta"</formula>
    </cfRule>
    <cfRule type="cellIs" dxfId="1605" priority="214" operator="equal">
      <formula>"Alta"</formula>
    </cfRule>
    <cfRule type="cellIs" dxfId="1604" priority="215" operator="equal">
      <formula>"Media"</formula>
    </cfRule>
    <cfRule type="cellIs" dxfId="1603" priority="216" operator="equal">
      <formula>"Baja"</formula>
    </cfRule>
    <cfRule type="cellIs" dxfId="1602" priority="217" operator="equal">
      <formula>"Muy Baja"</formula>
    </cfRule>
  </conditionalFormatting>
  <conditionalFormatting sqref="AA10:AA15">
    <cfRule type="cellIs" dxfId="1601" priority="208" operator="equal">
      <formula>"Catastrófico"</formula>
    </cfRule>
    <cfRule type="cellIs" dxfId="1600" priority="209" operator="equal">
      <formula>"Mayor"</formula>
    </cfRule>
    <cfRule type="cellIs" dxfId="1599" priority="210" operator="equal">
      <formula>"Moderado"</formula>
    </cfRule>
    <cfRule type="cellIs" dxfId="1598" priority="211" operator="equal">
      <formula>"Menor"</formula>
    </cfRule>
    <cfRule type="cellIs" dxfId="1597" priority="212" operator="equal">
      <formula>"Leve"</formula>
    </cfRule>
  </conditionalFormatting>
  <conditionalFormatting sqref="AC10:AC15">
    <cfRule type="cellIs" dxfId="1596" priority="204" operator="equal">
      <formula>"Extremo"</formula>
    </cfRule>
    <cfRule type="cellIs" dxfId="1595" priority="205" operator="equal">
      <formula>"Alto"</formula>
    </cfRule>
    <cfRule type="cellIs" dxfId="1594" priority="206" operator="equal">
      <formula>"Moderado"</formula>
    </cfRule>
    <cfRule type="cellIs" dxfId="1593" priority="207" operator="equal">
      <formula>"Bajo"</formula>
    </cfRule>
  </conditionalFormatting>
  <conditionalFormatting sqref="H58">
    <cfRule type="cellIs" dxfId="1592" priority="43" operator="equal">
      <formula>"Muy Alta"</formula>
    </cfRule>
    <cfRule type="cellIs" dxfId="1591" priority="44" operator="equal">
      <formula>"Alta"</formula>
    </cfRule>
    <cfRule type="cellIs" dxfId="1590" priority="45" operator="equal">
      <formula>"Media"</formula>
    </cfRule>
    <cfRule type="cellIs" dxfId="1589" priority="46" operator="equal">
      <formula>"Baja"</formula>
    </cfRule>
    <cfRule type="cellIs" dxfId="1588" priority="47" operator="equal">
      <formula>"Muy Baja"</formula>
    </cfRule>
  </conditionalFormatting>
  <conditionalFormatting sqref="N16">
    <cfRule type="cellIs" dxfId="1587" priority="200" operator="equal">
      <formula>"Extremo"</formula>
    </cfRule>
    <cfRule type="cellIs" dxfId="1586" priority="201" operator="equal">
      <formula>"Alto"</formula>
    </cfRule>
    <cfRule type="cellIs" dxfId="1585" priority="202" operator="equal">
      <formula>"Moderado"</formula>
    </cfRule>
    <cfRule type="cellIs" dxfId="1584" priority="203" operator="equal">
      <formula>"Bajo"</formula>
    </cfRule>
  </conditionalFormatting>
  <conditionalFormatting sqref="Y16:Y21">
    <cfRule type="cellIs" dxfId="1583" priority="195" operator="equal">
      <formula>"Muy Alta"</formula>
    </cfRule>
    <cfRule type="cellIs" dxfId="1582" priority="196" operator="equal">
      <formula>"Alta"</formula>
    </cfRule>
    <cfRule type="cellIs" dxfId="1581" priority="197" operator="equal">
      <formula>"Media"</formula>
    </cfRule>
    <cfRule type="cellIs" dxfId="1580" priority="198" operator="equal">
      <formula>"Baja"</formula>
    </cfRule>
    <cfRule type="cellIs" dxfId="1579" priority="199" operator="equal">
      <formula>"Muy Baja"</formula>
    </cfRule>
  </conditionalFormatting>
  <conditionalFormatting sqref="AA16:AA21">
    <cfRule type="cellIs" dxfId="1578" priority="190" operator="equal">
      <formula>"Catastrófico"</formula>
    </cfRule>
    <cfRule type="cellIs" dxfId="1577" priority="191" operator="equal">
      <formula>"Mayor"</formula>
    </cfRule>
    <cfRule type="cellIs" dxfId="1576" priority="192" operator="equal">
      <formula>"Moderado"</formula>
    </cfRule>
    <cfRule type="cellIs" dxfId="1575" priority="193" operator="equal">
      <formula>"Menor"</formula>
    </cfRule>
    <cfRule type="cellIs" dxfId="1574" priority="194" operator="equal">
      <formula>"Leve"</formula>
    </cfRule>
  </conditionalFormatting>
  <conditionalFormatting sqref="AC16:AC21">
    <cfRule type="cellIs" dxfId="1573" priority="186" operator="equal">
      <formula>"Extremo"</formula>
    </cfRule>
    <cfRule type="cellIs" dxfId="1572" priority="187" operator="equal">
      <formula>"Alto"</formula>
    </cfRule>
    <cfRule type="cellIs" dxfId="1571" priority="188" operator="equal">
      <formula>"Moderado"</formula>
    </cfRule>
    <cfRule type="cellIs" dxfId="1570" priority="189" operator="equal">
      <formula>"Bajo"</formula>
    </cfRule>
  </conditionalFormatting>
  <conditionalFormatting sqref="H22">
    <cfRule type="cellIs" dxfId="1569" priority="181" operator="equal">
      <formula>"Muy Alta"</formula>
    </cfRule>
    <cfRule type="cellIs" dxfId="1568" priority="182" operator="equal">
      <formula>"Alta"</formula>
    </cfRule>
    <cfRule type="cellIs" dxfId="1567" priority="183" operator="equal">
      <formula>"Media"</formula>
    </cfRule>
    <cfRule type="cellIs" dxfId="1566" priority="184" operator="equal">
      <formula>"Baja"</formula>
    </cfRule>
    <cfRule type="cellIs" dxfId="1565" priority="185" operator="equal">
      <formula>"Muy Baja"</formula>
    </cfRule>
  </conditionalFormatting>
  <conditionalFormatting sqref="N22">
    <cfRule type="cellIs" dxfId="1564" priority="177" operator="equal">
      <formula>"Extremo"</formula>
    </cfRule>
    <cfRule type="cellIs" dxfId="1563" priority="178" operator="equal">
      <formula>"Alto"</formula>
    </cfRule>
    <cfRule type="cellIs" dxfId="1562" priority="179" operator="equal">
      <formula>"Moderado"</formula>
    </cfRule>
    <cfRule type="cellIs" dxfId="1561" priority="180" operator="equal">
      <formula>"Bajo"</formula>
    </cfRule>
  </conditionalFormatting>
  <conditionalFormatting sqref="Y22:Y27">
    <cfRule type="cellIs" dxfId="1560" priority="172" operator="equal">
      <formula>"Muy Alta"</formula>
    </cfRule>
    <cfRule type="cellIs" dxfId="1559" priority="173" operator="equal">
      <formula>"Alta"</formula>
    </cfRule>
    <cfRule type="cellIs" dxfId="1558" priority="174" operator="equal">
      <formula>"Media"</formula>
    </cfRule>
    <cfRule type="cellIs" dxfId="1557" priority="175" operator="equal">
      <formula>"Baja"</formula>
    </cfRule>
    <cfRule type="cellIs" dxfId="1556" priority="176" operator="equal">
      <formula>"Muy Baja"</formula>
    </cfRule>
  </conditionalFormatting>
  <conditionalFormatting sqref="AA22:AA27">
    <cfRule type="cellIs" dxfId="1555" priority="167" operator="equal">
      <formula>"Catastrófico"</formula>
    </cfRule>
    <cfRule type="cellIs" dxfId="1554" priority="168" operator="equal">
      <formula>"Mayor"</formula>
    </cfRule>
    <cfRule type="cellIs" dxfId="1553" priority="169" operator="equal">
      <formula>"Moderado"</formula>
    </cfRule>
    <cfRule type="cellIs" dxfId="1552" priority="170" operator="equal">
      <formula>"Menor"</formula>
    </cfRule>
    <cfRule type="cellIs" dxfId="1551" priority="171" operator="equal">
      <formula>"Leve"</formula>
    </cfRule>
  </conditionalFormatting>
  <conditionalFormatting sqref="AC22:AC27">
    <cfRule type="cellIs" dxfId="1550" priority="163" operator="equal">
      <formula>"Extremo"</formula>
    </cfRule>
    <cfRule type="cellIs" dxfId="1549" priority="164" operator="equal">
      <formula>"Alto"</formula>
    </cfRule>
    <cfRule type="cellIs" dxfId="1548" priority="165" operator="equal">
      <formula>"Moderado"</formula>
    </cfRule>
    <cfRule type="cellIs" dxfId="1547" priority="166" operator="equal">
      <formula>"Bajo"</formula>
    </cfRule>
  </conditionalFormatting>
  <conditionalFormatting sqref="H28">
    <cfRule type="cellIs" dxfId="1546" priority="158" operator="equal">
      <formula>"Muy Alta"</formula>
    </cfRule>
    <cfRule type="cellIs" dxfId="1545" priority="159" operator="equal">
      <formula>"Alta"</formula>
    </cfRule>
    <cfRule type="cellIs" dxfId="1544" priority="160" operator="equal">
      <formula>"Media"</formula>
    </cfRule>
    <cfRule type="cellIs" dxfId="1543" priority="161" operator="equal">
      <formula>"Baja"</formula>
    </cfRule>
    <cfRule type="cellIs" dxfId="1542" priority="162" operator="equal">
      <formula>"Muy Baja"</formula>
    </cfRule>
  </conditionalFormatting>
  <conditionalFormatting sqref="N28">
    <cfRule type="cellIs" dxfId="1541" priority="154" operator="equal">
      <formula>"Extremo"</formula>
    </cfRule>
    <cfRule type="cellIs" dxfId="1540" priority="155" operator="equal">
      <formula>"Alto"</formula>
    </cfRule>
    <cfRule type="cellIs" dxfId="1539" priority="156" operator="equal">
      <formula>"Moderado"</formula>
    </cfRule>
    <cfRule type="cellIs" dxfId="1538" priority="157" operator="equal">
      <formula>"Bajo"</formula>
    </cfRule>
  </conditionalFormatting>
  <conditionalFormatting sqref="Y28:Y33">
    <cfRule type="cellIs" dxfId="1537" priority="149" operator="equal">
      <formula>"Muy Alta"</formula>
    </cfRule>
    <cfRule type="cellIs" dxfId="1536" priority="150" operator="equal">
      <formula>"Alta"</formula>
    </cfRule>
    <cfRule type="cellIs" dxfId="1535" priority="151" operator="equal">
      <formula>"Media"</formula>
    </cfRule>
    <cfRule type="cellIs" dxfId="1534" priority="152" operator="equal">
      <formula>"Baja"</formula>
    </cfRule>
    <cfRule type="cellIs" dxfId="1533" priority="153" operator="equal">
      <formula>"Muy Baja"</formula>
    </cfRule>
  </conditionalFormatting>
  <conditionalFormatting sqref="AA28:AA33">
    <cfRule type="cellIs" dxfId="1532" priority="144" operator="equal">
      <formula>"Catastrófico"</formula>
    </cfRule>
    <cfRule type="cellIs" dxfId="1531" priority="145" operator="equal">
      <formula>"Mayor"</formula>
    </cfRule>
    <cfRule type="cellIs" dxfId="1530" priority="146" operator="equal">
      <formula>"Moderado"</formula>
    </cfRule>
    <cfRule type="cellIs" dxfId="1529" priority="147" operator="equal">
      <formula>"Menor"</formula>
    </cfRule>
    <cfRule type="cellIs" dxfId="1528" priority="148" operator="equal">
      <formula>"Leve"</formula>
    </cfRule>
  </conditionalFormatting>
  <conditionalFormatting sqref="AC28:AC33">
    <cfRule type="cellIs" dxfId="1527" priority="140" operator="equal">
      <formula>"Extremo"</formula>
    </cfRule>
    <cfRule type="cellIs" dxfId="1526" priority="141" operator="equal">
      <formula>"Alto"</formula>
    </cfRule>
    <cfRule type="cellIs" dxfId="1525" priority="142" operator="equal">
      <formula>"Moderado"</formula>
    </cfRule>
    <cfRule type="cellIs" dxfId="1524" priority="143" operator="equal">
      <formula>"Bajo"</formula>
    </cfRule>
  </conditionalFormatting>
  <conditionalFormatting sqref="H34">
    <cfRule type="cellIs" dxfId="1523" priority="135" operator="equal">
      <formula>"Muy Alta"</formula>
    </cfRule>
    <cfRule type="cellIs" dxfId="1522" priority="136" operator="equal">
      <formula>"Alta"</formula>
    </cfRule>
    <cfRule type="cellIs" dxfId="1521" priority="137" operator="equal">
      <formula>"Media"</formula>
    </cfRule>
    <cfRule type="cellIs" dxfId="1520" priority="138" operator="equal">
      <formula>"Baja"</formula>
    </cfRule>
    <cfRule type="cellIs" dxfId="1519" priority="139" operator="equal">
      <formula>"Muy Baja"</formula>
    </cfRule>
  </conditionalFormatting>
  <conditionalFormatting sqref="N34">
    <cfRule type="cellIs" dxfId="1518" priority="131" operator="equal">
      <formula>"Extremo"</formula>
    </cfRule>
    <cfRule type="cellIs" dxfId="1517" priority="132" operator="equal">
      <formula>"Alto"</formula>
    </cfRule>
    <cfRule type="cellIs" dxfId="1516" priority="133" operator="equal">
      <formula>"Moderado"</formula>
    </cfRule>
    <cfRule type="cellIs" dxfId="1515" priority="134" operator="equal">
      <formula>"Bajo"</formula>
    </cfRule>
  </conditionalFormatting>
  <conditionalFormatting sqref="Y34:Y39">
    <cfRule type="cellIs" dxfId="1514" priority="126" operator="equal">
      <formula>"Muy Alta"</formula>
    </cfRule>
    <cfRule type="cellIs" dxfId="1513" priority="127" operator="equal">
      <formula>"Alta"</formula>
    </cfRule>
    <cfRule type="cellIs" dxfId="1512" priority="128" operator="equal">
      <formula>"Media"</formula>
    </cfRule>
    <cfRule type="cellIs" dxfId="1511" priority="129" operator="equal">
      <formula>"Baja"</formula>
    </cfRule>
    <cfRule type="cellIs" dxfId="1510" priority="130" operator="equal">
      <formula>"Muy Baja"</formula>
    </cfRule>
  </conditionalFormatting>
  <conditionalFormatting sqref="AA34:AA39">
    <cfRule type="cellIs" dxfId="1509" priority="121" operator="equal">
      <formula>"Catastrófico"</formula>
    </cfRule>
    <cfRule type="cellIs" dxfId="1508" priority="122" operator="equal">
      <formula>"Mayor"</formula>
    </cfRule>
    <cfRule type="cellIs" dxfId="1507" priority="123" operator="equal">
      <formula>"Moderado"</formula>
    </cfRule>
    <cfRule type="cellIs" dxfId="1506" priority="124" operator="equal">
      <formula>"Menor"</formula>
    </cfRule>
    <cfRule type="cellIs" dxfId="1505" priority="125" operator="equal">
      <formula>"Leve"</formula>
    </cfRule>
  </conditionalFormatting>
  <conditionalFormatting sqref="AC34:AC39">
    <cfRule type="cellIs" dxfId="1504" priority="117" operator="equal">
      <formula>"Extremo"</formula>
    </cfRule>
    <cfRule type="cellIs" dxfId="1503" priority="118" operator="equal">
      <formula>"Alto"</formula>
    </cfRule>
    <cfRule type="cellIs" dxfId="1502" priority="119" operator="equal">
      <formula>"Moderado"</formula>
    </cfRule>
    <cfRule type="cellIs" dxfId="1501" priority="120" operator="equal">
      <formula>"Bajo"</formula>
    </cfRule>
  </conditionalFormatting>
  <conditionalFormatting sqref="H40">
    <cfRule type="cellIs" dxfId="1500" priority="112" operator="equal">
      <formula>"Muy Alta"</formula>
    </cfRule>
    <cfRule type="cellIs" dxfId="1499" priority="113" operator="equal">
      <formula>"Alta"</formula>
    </cfRule>
    <cfRule type="cellIs" dxfId="1498" priority="114" operator="equal">
      <formula>"Media"</formula>
    </cfRule>
    <cfRule type="cellIs" dxfId="1497" priority="115" operator="equal">
      <formula>"Baja"</formula>
    </cfRule>
    <cfRule type="cellIs" dxfId="1496" priority="116" operator="equal">
      <formula>"Muy Baja"</formula>
    </cfRule>
  </conditionalFormatting>
  <conditionalFormatting sqref="N40">
    <cfRule type="cellIs" dxfId="1495" priority="108" operator="equal">
      <formula>"Extremo"</formula>
    </cfRule>
    <cfRule type="cellIs" dxfId="1494" priority="109" operator="equal">
      <formula>"Alto"</formula>
    </cfRule>
    <cfRule type="cellIs" dxfId="1493" priority="110" operator="equal">
      <formula>"Moderado"</formula>
    </cfRule>
    <cfRule type="cellIs" dxfId="1492" priority="111" operator="equal">
      <formula>"Bajo"</formula>
    </cfRule>
  </conditionalFormatting>
  <conditionalFormatting sqref="Y40:Y45">
    <cfRule type="cellIs" dxfId="1491" priority="103" operator="equal">
      <formula>"Muy Alta"</formula>
    </cfRule>
    <cfRule type="cellIs" dxfId="1490" priority="104" operator="equal">
      <formula>"Alta"</formula>
    </cfRule>
    <cfRule type="cellIs" dxfId="1489" priority="105" operator="equal">
      <formula>"Media"</formula>
    </cfRule>
    <cfRule type="cellIs" dxfId="1488" priority="106" operator="equal">
      <formula>"Baja"</formula>
    </cfRule>
    <cfRule type="cellIs" dxfId="1487" priority="107" operator="equal">
      <formula>"Muy Baja"</formula>
    </cfRule>
  </conditionalFormatting>
  <conditionalFormatting sqref="AA40:AA45">
    <cfRule type="cellIs" dxfId="1486" priority="98" operator="equal">
      <formula>"Catastrófico"</formula>
    </cfRule>
    <cfRule type="cellIs" dxfId="1485" priority="99" operator="equal">
      <formula>"Mayor"</formula>
    </cfRule>
    <cfRule type="cellIs" dxfId="1484" priority="100" operator="equal">
      <formula>"Moderado"</formula>
    </cfRule>
    <cfRule type="cellIs" dxfId="1483" priority="101" operator="equal">
      <formula>"Menor"</formula>
    </cfRule>
    <cfRule type="cellIs" dxfId="1482" priority="102" operator="equal">
      <formula>"Leve"</formula>
    </cfRule>
  </conditionalFormatting>
  <conditionalFormatting sqref="AC40:AC45">
    <cfRule type="cellIs" dxfId="1481" priority="94" operator="equal">
      <formula>"Extremo"</formula>
    </cfRule>
    <cfRule type="cellIs" dxfId="1480" priority="95" operator="equal">
      <formula>"Alto"</formula>
    </cfRule>
    <cfRule type="cellIs" dxfId="1479" priority="96" operator="equal">
      <formula>"Moderado"</formula>
    </cfRule>
    <cfRule type="cellIs" dxfId="1478" priority="97" operator="equal">
      <formula>"Bajo"</formula>
    </cfRule>
  </conditionalFormatting>
  <conditionalFormatting sqref="H46">
    <cfRule type="cellIs" dxfId="1477" priority="89" operator="equal">
      <formula>"Muy Alta"</formula>
    </cfRule>
    <cfRule type="cellIs" dxfId="1476" priority="90" operator="equal">
      <formula>"Alta"</formula>
    </cfRule>
    <cfRule type="cellIs" dxfId="1475" priority="91" operator="equal">
      <formula>"Media"</formula>
    </cfRule>
    <cfRule type="cellIs" dxfId="1474" priority="92" operator="equal">
      <formula>"Baja"</formula>
    </cfRule>
    <cfRule type="cellIs" dxfId="1473" priority="93" operator="equal">
      <formula>"Muy Baja"</formula>
    </cfRule>
  </conditionalFormatting>
  <conditionalFormatting sqref="N46">
    <cfRule type="cellIs" dxfId="1472" priority="85" operator="equal">
      <formula>"Extremo"</formula>
    </cfRule>
    <cfRule type="cellIs" dxfId="1471" priority="86" operator="equal">
      <formula>"Alto"</formula>
    </cfRule>
    <cfRule type="cellIs" dxfId="1470" priority="87" operator="equal">
      <formula>"Moderado"</formula>
    </cfRule>
    <cfRule type="cellIs" dxfId="1469" priority="88" operator="equal">
      <formula>"Bajo"</formula>
    </cfRule>
  </conditionalFormatting>
  <conditionalFormatting sqref="Y46:Y51">
    <cfRule type="cellIs" dxfId="1468" priority="80" operator="equal">
      <formula>"Muy Alta"</formula>
    </cfRule>
    <cfRule type="cellIs" dxfId="1467" priority="81" operator="equal">
      <formula>"Alta"</formula>
    </cfRule>
    <cfRule type="cellIs" dxfId="1466" priority="82" operator="equal">
      <formula>"Media"</formula>
    </cfRule>
    <cfRule type="cellIs" dxfId="1465" priority="83" operator="equal">
      <formula>"Baja"</formula>
    </cfRule>
    <cfRule type="cellIs" dxfId="1464" priority="84" operator="equal">
      <formula>"Muy Baja"</formula>
    </cfRule>
  </conditionalFormatting>
  <conditionalFormatting sqref="AA46:AA51">
    <cfRule type="cellIs" dxfId="1463" priority="75" operator="equal">
      <formula>"Catastrófico"</formula>
    </cfRule>
    <cfRule type="cellIs" dxfId="1462" priority="76" operator="equal">
      <formula>"Mayor"</formula>
    </cfRule>
    <cfRule type="cellIs" dxfId="1461" priority="77" operator="equal">
      <formula>"Moderado"</formula>
    </cfRule>
    <cfRule type="cellIs" dxfId="1460" priority="78" operator="equal">
      <formula>"Menor"</formula>
    </cfRule>
    <cfRule type="cellIs" dxfId="1459" priority="79" operator="equal">
      <formula>"Leve"</formula>
    </cfRule>
  </conditionalFormatting>
  <conditionalFormatting sqref="AC46:AC51">
    <cfRule type="cellIs" dxfId="1458" priority="71" operator="equal">
      <formula>"Extremo"</formula>
    </cfRule>
    <cfRule type="cellIs" dxfId="1457" priority="72" operator="equal">
      <formula>"Alto"</formula>
    </cfRule>
    <cfRule type="cellIs" dxfId="1456" priority="73" operator="equal">
      <formula>"Moderado"</formula>
    </cfRule>
    <cfRule type="cellIs" dxfId="1455" priority="74" operator="equal">
      <formula>"Bajo"</formula>
    </cfRule>
  </conditionalFormatting>
  <conditionalFormatting sqref="H52">
    <cfRule type="cellIs" dxfId="1454" priority="66" operator="equal">
      <formula>"Muy Alta"</formula>
    </cfRule>
    <cfRule type="cellIs" dxfId="1453" priority="67" operator="equal">
      <formula>"Alta"</formula>
    </cfRule>
    <cfRule type="cellIs" dxfId="1452" priority="68" operator="equal">
      <formula>"Media"</formula>
    </cfRule>
    <cfRule type="cellIs" dxfId="1451" priority="69" operator="equal">
      <formula>"Baja"</formula>
    </cfRule>
    <cfRule type="cellIs" dxfId="1450" priority="70" operator="equal">
      <formula>"Muy Baja"</formula>
    </cfRule>
  </conditionalFormatting>
  <conditionalFormatting sqref="N52">
    <cfRule type="cellIs" dxfId="1449" priority="62" operator="equal">
      <formula>"Extremo"</formula>
    </cfRule>
    <cfRule type="cellIs" dxfId="1448" priority="63" operator="equal">
      <formula>"Alto"</formula>
    </cfRule>
    <cfRule type="cellIs" dxfId="1447" priority="64" operator="equal">
      <formula>"Moderado"</formula>
    </cfRule>
    <cfRule type="cellIs" dxfId="1446" priority="65" operator="equal">
      <formula>"Bajo"</formula>
    </cfRule>
  </conditionalFormatting>
  <conditionalFormatting sqref="Y52:Y57">
    <cfRule type="cellIs" dxfId="1445" priority="57" operator="equal">
      <formula>"Muy Alta"</formula>
    </cfRule>
    <cfRule type="cellIs" dxfId="1444" priority="58" operator="equal">
      <formula>"Alta"</formula>
    </cfRule>
    <cfRule type="cellIs" dxfId="1443" priority="59" operator="equal">
      <formula>"Media"</formula>
    </cfRule>
    <cfRule type="cellIs" dxfId="1442" priority="60" operator="equal">
      <formula>"Baja"</formula>
    </cfRule>
    <cfRule type="cellIs" dxfId="1441" priority="61" operator="equal">
      <formula>"Muy Baja"</formula>
    </cfRule>
  </conditionalFormatting>
  <conditionalFormatting sqref="AA52:AA57">
    <cfRule type="cellIs" dxfId="1440" priority="52" operator="equal">
      <formula>"Catastrófico"</formula>
    </cfRule>
    <cfRule type="cellIs" dxfId="1439" priority="53" operator="equal">
      <formula>"Mayor"</formula>
    </cfRule>
    <cfRule type="cellIs" dxfId="1438" priority="54" operator="equal">
      <formula>"Moderado"</formula>
    </cfRule>
    <cfRule type="cellIs" dxfId="1437" priority="55" operator="equal">
      <formula>"Menor"</formula>
    </cfRule>
    <cfRule type="cellIs" dxfId="1436" priority="56" operator="equal">
      <formula>"Leve"</formula>
    </cfRule>
  </conditionalFormatting>
  <conditionalFormatting sqref="AC52:AC57">
    <cfRule type="cellIs" dxfId="1435" priority="48" operator="equal">
      <formula>"Extremo"</formula>
    </cfRule>
    <cfRule type="cellIs" dxfId="1434" priority="49" operator="equal">
      <formula>"Alto"</formula>
    </cfRule>
    <cfRule type="cellIs" dxfId="1433" priority="50" operator="equal">
      <formula>"Moderado"</formula>
    </cfRule>
    <cfRule type="cellIs" dxfId="1432" priority="51" operator="equal">
      <formula>"Bajo"</formula>
    </cfRule>
  </conditionalFormatting>
  <conditionalFormatting sqref="N58">
    <cfRule type="cellIs" dxfId="1431" priority="39" operator="equal">
      <formula>"Extremo"</formula>
    </cfRule>
    <cfRule type="cellIs" dxfId="1430" priority="40" operator="equal">
      <formula>"Alto"</formula>
    </cfRule>
    <cfRule type="cellIs" dxfId="1429" priority="41" operator="equal">
      <formula>"Moderado"</formula>
    </cfRule>
    <cfRule type="cellIs" dxfId="1428" priority="42" operator="equal">
      <formula>"Bajo"</formula>
    </cfRule>
  </conditionalFormatting>
  <conditionalFormatting sqref="Y58:Y63">
    <cfRule type="cellIs" dxfId="1427" priority="34" operator="equal">
      <formula>"Muy Alta"</formula>
    </cfRule>
    <cfRule type="cellIs" dxfId="1426" priority="35" operator="equal">
      <formula>"Alta"</formula>
    </cfRule>
    <cfRule type="cellIs" dxfId="1425" priority="36" operator="equal">
      <formula>"Media"</formula>
    </cfRule>
    <cfRule type="cellIs" dxfId="1424" priority="37" operator="equal">
      <formula>"Baja"</formula>
    </cfRule>
    <cfRule type="cellIs" dxfId="1423" priority="38" operator="equal">
      <formula>"Muy Baja"</formula>
    </cfRule>
  </conditionalFormatting>
  <conditionalFormatting sqref="AA58:AA63">
    <cfRule type="cellIs" dxfId="1422" priority="29" operator="equal">
      <formula>"Catastrófico"</formula>
    </cfRule>
    <cfRule type="cellIs" dxfId="1421" priority="30" operator="equal">
      <formula>"Mayor"</formula>
    </cfRule>
    <cfRule type="cellIs" dxfId="1420" priority="31" operator="equal">
      <formula>"Moderado"</formula>
    </cfRule>
    <cfRule type="cellIs" dxfId="1419" priority="32" operator="equal">
      <formula>"Menor"</formula>
    </cfRule>
    <cfRule type="cellIs" dxfId="1418" priority="33" operator="equal">
      <formula>"Leve"</formula>
    </cfRule>
  </conditionalFormatting>
  <conditionalFormatting sqref="AC58:AC63">
    <cfRule type="cellIs" dxfId="1417" priority="25" operator="equal">
      <formula>"Extremo"</formula>
    </cfRule>
    <cfRule type="cellIs" dxfId="1416" priority="26" operator="equal">
      <formula>"Alto"</formula>
    </cfRule>
    <cfRule type="cellIs" dxfId="1415" priority="27" operator="equal">
      <formula>"Moderado"</formula>
    </cfRule>
    <cfRule type="cellIs" dxfId="1414" priority="28" operator="equal">
      <formula>"Bajo"</formula>
    </cfRule>
  </conditionalFormatting>
  <conditionalFormatting sqref="H64">
    <cfRule type="cellIs" dxfId="1413" priority="20" operator="equal">
      <formula>"Muy Alta"</formula>
    </cfRule>
    <cfRule type="cellIs" dxfId="1412" priority="21" operator="equal">
      <formula>"Alta"</formula>
    </cfRule>
    <cfRule type="cellIs" dxfId="1411" priority="22" operator="equal">
      <formula>"Media"</formula>
    </cfRule>
    <cfRule type="cellIs" dxfId="1410" priority="23" operator="equal">
      <formula>"Baja"</formula>
    </cfRule>
    <cfRule type="cellIs" dxfId="1409" priority="24" operator="equal">
      <formula>"Muy Baja"</formula>
    </cfRule>
  </conditionalFormatting>
  <conditionalFormatting sqref="N64">
    <cfRule type="cellIs" dxfId="1408" priority="16" operator="equal">
      <formula>"Extremo"</formula>
    </cfRule>
    <cfRule type="cellIs" dxfId="1407" priority="17" operator="equal">
      <formula>"Alto"</formula>
    </cfRule>
    <cfRule type="cellIs" dxfId="1406" priority="18" operator="equal">
      <formula>"Moderado"</formula>
    </cfRule>
    <cfRule type="cellIs" dxfId="1405" priority="19" operator="equal">
      <formula>"Bajo"</formula>
    </cfRule>
  </conditionalFormatting>
  <conditionalFormatting sqref="Y64:Y69">
    <cfRule type="cellIs" dxfId="1404" priority="11" operator="equal">
      <formula>"Muy Alta"</formula>
    </cfRule>
    <cfRule type="cellIs" dxfId="1403" priority="12" operator="equal">
      <formula>"Alta"</formula>
    </cfRule>
    <cfRule type="cellIs" dxfId="1402" priority="13" operator="equal">
      <formula>"Media"</formula>
    </cfRule>
    <cfRule type="cellIs" dxfId="1401" priority="14" operator="equal">
      <formula>"Baja"</formula>
    </cfRule>
    <cfRule type="cellIs" dxfId="1400" priority="15" operator="equal">
      <formula>"Muy Baja"</formula>
    </cfRule>
  </conditionalFormatting>
  <conditionalFormatting sqref="AA64:AA69">
    <cfRule type="cellIs" dxfId="1399" priority="6" operator="equal">
      <formula>"Catastrófico"</formula>
    </cfRule>
    <cfRule type="cellIs" dxfId="1398" priority="7" operator="equal">
      <formula>"Mayor"</formula>
    </cfRule>
    <cfRule type="cellIs" dxfId="1397" priority="8" operator="equal">
      <formula>"Moderado"</formula>
    </cfRule>
    <cfRule type="cellIs" dxfId="1396" priority="9" operator="equal">
      <formula>"Menor"</formula>
    </cfRule>
    <cfRule type="cellIs" dxfId="1395" priority="10" operator="equal">
      <formula>"Leve"</formula>
    </cfRule>
  </conditionalFormatting>
  <conditionalFormatting sqref="AC64:AC69">
    <cfRule type="cellIs" dxfId="1394" priority="2" operator="equal">
      <formula>"Extremo"</formula>
    </cfRule>
    <cfRule type="cellIs" dxfId="1393" priority="3" operator="equal">
      <formula>"Alto"</formula>
    </cfRule>
    <cfRule type="cellIs" dxfId="1392" priority="4" operator="equal">
      <formula>"Moderado"</formula>
    </cfRule>
    <cfRule type="cellIs" dxfId="1391" priority="5" operator="equal">
      <formula>"Bajo"</formula>
    </cfRule>
  </conditionalFormatting>
  <conditionalFormatting sqref="K10:K69">
    <cfRule type="containsText" dxfId="1390"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72"/>
  <sheetViews>
    <sheetView zoomScale="50" zoomScaleNormal="50" workbookViewId="0">
      <selection activeCell="C4" sqref="C4:N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183" t="s">
        <v>43</v>
      </c>
      <c r="B4" s="184"/>
      <c r="C4" s="197" t="s">
        <v>338</v>
      </c>
      <c r="D4" s="198"/>
      <c r="E4" s="198"/>
      <c r="F4" s="198"/>
      <c r="G4" s="198"/>
      <c r="H4" s="198"/>
      <c r="I4" s="198"/>
      <c r="J4" s="198"/>
      <c r="K4" s="198"/>
      <c r="L4" s="198"/>
      <c r="M4" s="198"/>
      <c r="N4" s="199"/>
      <c r="O4" s="200"/>
      <c r="P4" s="200"/>
      <c r="Q4" s="20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183" t="s">
        <v>130</v>
      </c>
      <c r="B5" s="184"/>
      <c r="C5" s="197" t="s">
        <v>416</v>
      </c>
      <c r="D5" s="198"/>
      <c r="E5" s="198"/>
      <c r="F5" s="198"/>
      <c r="G5" s="198"/>
      <c r="H5" s="198"/>
      <c r="I5" s="198"/>
      <c r="J5" s="198"/>
      <c r="K5" s="198"/>
      <c r="L5" s="198"/>
      <c r="M5" s="198"/>
      <c r="N5" s="19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183" t="s">
        <v>44</v>
      </c>
      <c r="B6" s="184"/>
      <c r="C6" s="185" t="s">
        <v>417</v>
      </c>
      <c r="D6" s="186"/>
      <c r="E6" s="186"/>
      <c r="F6" s="186"/>
      <c r="G6" s="186"/>
      <c r="H6" s="186"/>
      <c r="I6" s="186"/>
      <c r="J6" s="186"/>
      <c r="K6" s="186"/>
      <c r="L6" s="186"/>
      <c r="M6" s="186"/>
      <c r="N6" s="18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8" t="s">
        <v>139</v>
      </c>
      <c r="B7" s="189"/>
      <c r="C7" s="189"/>
      <c r="D7" s="189"/>
      <c r="E7" s="189"/>
      <c r="F7" s="189"/>
      <c r="G7" s="190"/>
      <c r="H7" s="188" t="s">
        <v>140</v>
      </c>
      <c r="I7" s="189"/>
      <c r="J7" s="189"/>
      <c r="K7" s="189"/>
      <c r="L7" s="189"/>
      <c r="M7" s="189"/>
      <c r="N7" s="190"/>
      <c r="O7" s="188" t="s">
        <v>141</v>
      </c>
      <c r="P7" s="189"/>
      <c r="Q7" s="189"/>
      <c r="R7" s="189"/>
      <c r="S7" s="189"/>
      <c r="T7" s="189"/>
      <c r="U7" s="189"/>
      <c r="V7" s="189"/>
      <c r="W7" s="190"/>
      <c r="X7" s="188" t="s">
        <v>142</v>
      </c>
      <c r="Y7" s="189"/>
      <c r="Z7" s="189"/>
      <c r="AA7" s="189"/>
      <c r="AB7" s="189"/>
      <c r="AC7" s="189"/>
      <c r="AD7" s="190"/>
      <c r="AE7" s="188" t="s">
        <v>34</v>
      </c>
      <c r="AF7" s="189"/>
      <c r="AG7" s="189"/>
      <c r="AH7" s="189"/>
      <c r="AI7" s="189"/>
      <c r="AJ7" s="190"/>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09" t="s">
        <v>0</v>
      </c>
      <c r="B8" s="211" t="s">
        <v>2</v>
      </c>
      <c r="C8" s="202" t="s">
        <v>3</v>
      </c>
      <c r="D8" s="202" t="s">
        <v>42</v>
      </c>
      <c r="E8" s="212" t="s">
        <v>1</v>
      </c>
      <c r="F8" s="201" t="s">
        <v>50</v>
      </c>
      <c r="G8" s="202" t="s">
        <v>135</v>
      </c>
      <c r="H8" s="213" t="s">
        <v>33</v>
      </c>
      <c r="I8" s="205" t="s">
        <v>5</v>
      </c>
      <c r="J8" s="201" t="s">
        <v>87</v>
      </c>
      <c r="K8" s="201" t="s">
        <v>92</v>
      </c>
      <c r="L8" s="203" t="s">
        <v>45</v>
      </c>
      <c r="M8" s="205" t="s">
        <v>5</v>
      </c>
      <c r="N8" s="202" t="s">
        <v>48</v>
      </c>
      <c r="O8" s="207" t="s">
        <v>11</v>
      </c>
      <c r="P8" s="206" t="s">
        <v>163</v>
      </c>
      <c r="Q8" s="201" t="s">
        <v>12</v>
      </c>
      <c r="R8" s="206" t="s">
        <v>8</v>
      </c>
      <c r="S8" s="206"/>
      <c r="T8" s="206"/>
      <c r="U8" s="206"/>
      <c r="V8" s="206"/>
      <c r="W8" s="206"/>
      <c r="X8" s="214" t="s">
        <v>138</v>
      </c>
      <c r="Y8" s="214" t="s">
        <v>46</v>
      </c>
      <c r="Z8" s="214" t="s">
        <v>5</v>
      </c>
      <c r="AA8" s="214" t="s">
        <v>47</v>
      </c>
      <c r="AB8" s="214" t="s">
        <v>5</v>
      </c>
      <c r="AC8" s="214" t="s">
        <v>49</v>
      </c>
      <c r="AD8" s="207" t="s">
        <v>29</v>
      </c>
      <c r="AE8" s="206" t="s">
        <v>34</v>
      </c>
      <c r="AF8" s="206" t="s">
        <v>35</v>
      </c>
      <c r="AG8" s="206" t="s">
        <v>36</v>
      </c>
      <c r="AH8" s="206" t="s">
        <v>38</v>
      </c>
      <c r="AI8" s="206" t="s">
        <v>37</v>
      </c>
      <c r="AJ8" s="20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0"/>
      <c r="B9" s="211"/>
      <c r="C9" s="206"/>
      <c r="D9" s="206"/>
      <c r="E9" s="211"/>
      <c r="F9" s="202"/>
      <c r="G9" s="206"/>
      <c r="H9" s="202"/>
      <c r="I9" s="204"/>
      <c r="J9" s="202"/>
      <c r="K9" s="202"/>
      <c r="L9" s="204"/>
      <c r="M9" s="204"/>
      <c r="N9" s="206"/>
      <c r="O9" s="208"/>
      <c r="P9" s="206"/>
      <c r="Q9" s="202"/>
      <c r="R9" s="7" t="s">
        <v>13</v>
      </c>
      <c r="S9" s="7" t="s">
        <v>17</v>
      </c>
      <c r="T9" s="7" t="s">
        <v>28</v>
      </c>
      <c r="U9" s="7" t="s">
        <v>18</v>
      </c>
      <c r="V9" s="7" t="s">
        <v>21</v>
      </c>
      <c r="W9" s="7" t="s">
        <v>24</v>
      </c>
      <c r="X9" s="214"/>
      <c r="Y9" s="214"/>
      <c r="Z9" s="214"/>
      <c r="AA9" s="214"/>
      <c r="AB9" s="214"/>
      <c r="AC9" s="214"/>
      <c r="AD9" s="208"/>
      <c r="AE9" s="206"/>
      <c r="AF9" s="206"/>
      <c r="AG9" s="206"/>
      <c r="AH9" s="206"/>
      <c r="AI9" s="206"/>
      <c r="AJ9" s="20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21">
        <v>1</v>
      </c>
      <c r="B10" s="224" t="s">
        <v>132</v>
      </c>
      <c r="C10" s="224" t="s">
        <v>332</v>
      </c>
      <c r="D10" s="224" t="s">
        <v>439</v>
      </c>
      <c r="E10" s="227" t="s">
        <v>331</v>
      </c>
      <c r="F10" s="224" t="s">
        <v>123</v>
      </c>
      <c r="G10" s="230">
        <v>12</v>
      </c>
      <c r="H10" s="233" t="str">
        <f>IF(G10&lt;=0,"",IF(G10&lt;=2,"Muy Baja",IF(G10&lt;=24,"Baja",IF(G10&lt;=500,"Media",IF(G10&lt;=5000,"Alta","Muy Alta")))))</f>
        <v>Baja</v>
      </c>
      <c r="I10" s="218">
        <f>IF(H10="","",IF(H10="Muy Baja",0.2,IF(H10="Baja",0.4,IF(H10="Media",0.6,IF(H10="Alta",0.8,IF(H10="Muy Alta",1,))))))</f>
        <v>0.4</v>
      </c>
      <c r="J10" s="236" t="s">
        <v>155</v>
      </c>
      <c r="K10" s="218"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18">
        <f ca="1">IF(L10="","",IF(L10="Leve",0.2,IF(L10="Menor",0.4,IF(L10="Moderado",0.6,IF(L10="Mayor",0.8,IF(L10="Catastrófico",1,))))))</f>
        <v>0.6</v>
      </c>
      <c r="N10" s="21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440</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19</v>
      </c>
      <c r="V10" s="128" t="s">
        <v>23</v>
      </c>
      <c r="W10" s="128" t="s">
        <v>119</v>
      </c>
      <c r="X10" s="130">
        <f>IFERROR(IF(Q10="Probabilidad",(I10-(+I10*T10)),IF(Q10="Impacto",I10,"")),"")</f>
        <v>0.24</v>
      </c>
      <c r="Y10" s="131" t="str">
        <f>IFERROR(IF(X10="","",IF(X10&lt;=0.2,"Muy Baja",IF(X10&lt;=0.4,"Baja",IF(X10&lt;=0.6,"Media",IF(X10&lt;=0.8,"Alta","Muy Alta"))))),"")</f>
        <v>Baja</v>
      </c>
      <c r="Z10" s="132">
        <f>+X10</f>
        <v>0.24</v>
      </c>
      <c r="AA10" s="131" t="str">
        <f ca="1">IFERROR(IF(AB10="","",IF(AB10&lt;=0.2,"Leve",IF(AB10&lt;=0.4,"Menor",IF(AB10&lt;=0.6,"Moderado",IF(AB10&lt;=0.8,"Mayor","Catastrófico"))))),"")</f>
        <v>Moderado</v>
      </c>
      <c r="AB10" s="132">
        <f ca="1">IFERROR(IF(Q10="Impacto",(M10-(+M10*T10)),IF(Q10="Probabilidad",M10,"")),"")</f>
        <v>0.6</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35" t="s">
        <v>333</v>
      </c>
      <c r="AF10" s="135" t="s">
        <v>336</v>
      </c>
      <c r="AG10" s="140" t="s">
        <v>230</v>
      </c>
      <c r="AH10" s="140" t="s">
        <v>231</v>
      </c>
      <c r="AI10" s="135" t="s">
        <v>441</v>
      </c>
      <c r="AJ10" s="136"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22"/>
      <c r="B11" s="225"/>
      <c r="C11" s="225"/>
      <c r="D11" s="225"/>
      <c r="E11" s="228"/>
      <c r="F11" s="225"/>
      <c r="G11" s="231"/>
      <c r="H11" s="234"/>
      <c r="I11" s="219"/>
      <c r="J11" s="237"/>
      <c r="K11" s="219">
        <f ca="1">IF(NOT(ISERROR(MATCH(J11,_xlfn.ANCHORARRAY(E22),0))),I24&amp;"Por favor no seleccionar los criterios de impacto",J11)</f>
        <v>0</v>
      </c>
      <c r="L11" s="234"/>
      <c r="M11" s="219"/>
      <c r="N11" s="216"/>
      <c r="O11" s="125">
        <v>2</v>
      </c>
      <c r="P11" s="126" t="s">
        <v>335</v>
      </c>
      <c r="Q11" s="127" t="str">
        <f>IF(OR(R11="Preventivo",R11="Detectivo"),"Probabilidad",IF(R11="Correctivo","Impacto",""))</f>
        <v>Probabilidad</v>
      </c>
      <c r="R11" s="128" t="s">
        <v>14</v>
      </c>
      <c r="S11" s="128" t="s">
        <v>9</v>
      </c>
      <c r="T11" s="129" t="str">
        <f t="shared" ref="T11:T15" si="0">IF(AND(R11="Preventivo",S11="Automático"),"50%",IF(AND(R11="Preventivo",S11="Manual"),"40%",IF(AND(R11="Detectivo",S11="Automático"),"40%",IF(AND(R11="Detectivo",S11="Manual"),"30%",IF(AND(R11="Correctivo",S11="Automático"),"35%",IF(AND(R11="Correctivo",S11="Manual"),"25%",""))))))</f>
        <v>40%</v>
      </c>
      <c r="U11" s="128" t="s">
        <v>19</v>
      </c>
      <c r="V11" s="128" t="s">
        <v>23</v>
      </c>
      <c r="W11" s="128" t="s">
        <v>119</v>
      </c>
      <c r="X11" s="130">
        <f>IFERROR(IF(AND(Q10="Probabilidad",Q11="Probabilidad"),(Z10-(+Z10*T11)),IF(Q11="Probabilidad",(I10-(+I10*T11)),IF(Q11="Impacto",Z10,""))),"")</f>
        <v>0.14399999999999999</v>
      </c>
      <c r="Y11" s="131" t="str">
        <f t="shared" ref="Y11:Y69" si="1">IFERROR(IF(X11="","",IF(X11&lt;=0.2,"Muy Baja",IF(X11&lt;=0.4,"Baja",IF(X11&lt;=0.6,"Media",IF(X11&lt;=0.8,"Alta","Muy Alta"))))),"")</f>
        <v>Muy Baja</v>
      </c>
      <c r="Z11" s="132">
        <f t="shared" ref="Z11:Z15" si="2">+X11</f>
        <v>0.14399999999999999</v>
      </c>
      <c r="AA11" s="131" t="str">
        <f t="shared" ref="AA11:AA69" ca="1" si="3">IFERROR(IF(AB11="","",IF(AB11&lt;=0.2,"Leve",IF(AB11&lt;=0.4,"Menor",IF(AB11&lt;=0.6,"Moderado",IF(AB11&lt;=0.8,"Mayor","Catastrófico"))))),"")</f>
        <v>Moderado</v>
      </c>
      <c r="AB11" s="132">
        <f ca="1">IFERROR(IF(AND(Q10="Impacto",Q11="Impacto"),(AB10-(+AB10*T11)),IF(Q11="Impacto",($M$10-(+$M$10*T11)),IF(Q11="Probabilidad",AB10,""))),"")</f>
        <v>0.6</v>
      </c>
      <c r="AC11" s="133"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136</v>
      </c>
      <c r="AE11" s="135" t="s">
        <v>334</v>
      </c>
      <c r="AF11" s="135" t="s">
        <v>336</v>
      </c>
      <c r="AG11" s="140" t="s">
        <v>230</v>
      </c>
      <c r="AH11" s="140" t="s">
        <v>231</v>
      </c>
      <c r="AI11" s="135" t="s">
        <v>337</v>
      </c>
      <c r="AJ11" s="136"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22"/>
      <c r="B12" s="225"/>
      <c r="C12" s="225"/>
      <c r="D12" s="225"/>
      <c r="E12" s="228"/>
      <c r="F12" s="225"/>
      <c r="G12" s="231"/>
      <c r="H12" s="234"/>
      <c r="I12" s="219"/>
      <c r="J12" s="237"/>
      <c r="K12" s="219">
        <f ca="1">IF(NOT(ISERROR(MATCH(J12,_xlfn.ANCHORARRAY(E23),0))),I25&amp;"Por favor no seleccionar los criterios de impacto",J12)</f>
        <v>0</v>
      </c>
      <c r="L12" s="234"/>
      <c r="M12" s="219"/>
      <c r="N12" s="216"/>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32"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22"/>
      <c r="B13" s="225"/>
      <c r="C13" s="225"/>
      <c r="D13" s="225"/>
      <c r="E13" s="228"/>
      <c r="F13" s="225"/>
      <c r="G13" s="231"/>
      <c r="H13" s="234"/>
      <c r="I13" s="219"/>
      <c r="J13" s="237"/>
      <c r="K13" s="219">
        <f ca="1">IF(NOT(ISERROR(MATCH(J13,_xlfn.ANCHORARRAY(E24),0))),I26&amp;"Por favor no seleccionar los criterios de impacto",J13)</f>
        <v>0</v>
      </c>
      <c r="L13" s="234"/>
      <c r="M13" s="219"/>
      <c r="N13" s="216"/>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32"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22"/>
      <c r="B14" s="225"/>
      <c r="C14" s="225"/>
      <c r="D14" s="225"/>
      <c r="E14" s="228"/>
      <c r="F14" s="225"/>
      <c r="G14" s="231"/>
      <c r="H14" s="234"/>
      <c r="I14" s="219"/>
      <c r="J14" s="237"/>
      <c r="K14" s="219">
        <f ca="1">IF(NOT(ISERROR(MATCH(J14,_xlfn.ANCHORARRAY(E25),0))),I27&amp;"Por favor no seleccionar los criterios de impacto",J14)</f>
        <v>0</v>
      </c>
      <c r="L14" s="234"/>
      <c r="M14" s="219"/>
      <c r="N14" s="216"/>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32"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23"/>
      <c r="B15" s="226"/>
      <c r="C15" s="226"/>
      <c r="D15" s="226"/>
      <c r="E15" s="229"/>
      <c r="F15" s="226"/>
      <c r="G15" s="232"/>
      <c r="H15" s="235"/>
      <c r="I15" s="220"/>
      <c r="J15" s="238"/>
      <c r="K15" s="220">
        <f ca="1">IF(NOT(ISERROR(MATCH(J15,_xlfn.ANCHORARRAY(E26),0))),I28&amp;"Por favor no seleccionar los criterios de impacto",J15)</f>
        <v>0</v>
      </c>
      <c r="L15" s="235"/>
      <c r="M15" s="220"/>
      <c r="N15" s="217"/>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32"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21">
        <v>2</v>
      </c>
      <c r="B16" s="224"/>
      <c r="C16" s="224"/>
      <c r="D16" s="224"/>
      <c r="E16" s="227"/>
      <c r="F16" s="224"/>
      <c r="G16" s="230"/>
      <c r="H16" s="233" t="str">
        <f>IF(G16&lt;=0,"",IF(G16&lt;=2,"Muy Baja",IF(G16&lt;=24,"Baja",IF(G16&lt;=500,"Media",IF(G16&lt;=5000,"Alta","Muy Alta")))))</f>
        <v/>
      </c>
      <c r="I16" s="218" t="str">
        <f>IF(H16="","",IF(H16="Muy Baja",0.2,IF(H16="Baja",0.4,IF(H16="Media",0.6,IF(H16="Alta",0.8,IF(H16="Muy Alta",1,))))))</f>
        <v/>
      </c>
      <c r="J16" s="236"/>
      <c r="K16" s="218">
        <f ca="1">IF(NOT(ISERROR(MATCH(J16,'Tabla Impacto'!$B$221:$B$223,0))),'Tabla Impacto'!$F$223&amp;"Por favor no seleccionar los criterios de impacto(Afectación Económica o presupuestal y Pérdida Reputacional)",J16)</f>
        <v>0</v>
      </c>
      <c r="L16" s="233" t="str">
        <f ca="1">IF(OR(K16='Tabla Impacto'!$C$11,K16='Tabla Impacto'!$D$11),"Leve",IF(OR(K16='Tabla Impacto'!$C$12,K16='Tabla Impacto'!$D$12),"Menor",IF(OR(K16='Tabla Impacto'!$C$13,K16='Tabla Impacto'!$D$13),"Moderado",IF(OR(K16='Tabla Impacto'!$C$14,K16='Tabla Impacto'!$D$14),"Mayor",IF(OR(K16='Tabla Impacto'!$C$15,K16='Tabla Impacto'!$D$15),"Catastrófico","")))))</f>
        <v/>
      </c>
      <c r="M16" s="218" t="str">
        <f ca="1">IF(L16="","",IF(L16="Leve",0.2,IF(L16="Menor",0.4,IF(L16="Moderado",0.6,IF(L16="Mayor",0.8,IF(L16="Catastrófico",1,))))))</f>
        <v/>
      </c>
      <c r="N16" s="21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5">
        <v>1</v>
      </c>
      <c r="P16" s="126"/>
      <c r="Q16" s="127" t="str">
        <f>IF(OR(R16="Preventivo",R16="Detectivo"),"Probabilidad",IF(R16="Correctivo","Impacto",""))</f>
        <v/>
      </c>
      <c r="R16" s="128"/>
      <c r="S16" s="128"/>
      <c r="T16" s="129" t="str">
        <f>IF(AND(R16="Preventivo",S16="Automático"),"50%",IF(AND(R16="Preventivo",S16="Manual"),"40%",IF(AND(R16="Detectivo",S16="Automático"),"40%",IF(AND(R16="Detectivo",S16="Manual"),"30%",IF(AND(R16="Correctivo",S16="Automático"),"35%",IF(AND(R16="Correctivo",S16="Manual"),"25%",""))))))</f>
        <v/>
      </c>
      <c r="U16" s="128"/>
      <c r="V16" s="128"/>
      <c r="W16" s="128"/>
      <c r="X16" s="130" t="str">
        <f>IFERROR(IF(Q16="Probabilidad",(I16-(+I16*T16)),IF(Q16="Impacto",I16,"")),"")</f>
        <v/>
      </c>
      <c r="Y16" s="131" t="str">
        <f>IFERROR(IF(X16="","",IF(X16&lt;=0.2,"Muy Baja",IF(X16&lt;=0.4,"Baja",IF(X16&lt;=0.6,"Media",IF(X16&lt;=0.8,"Alta","Muy Alta"))))),"")</f>
        <v/>
      </c>
      <c r="Z16" s="132" t="str">
        <f>+X16</f>
        <v/>
      </c>
      <c r="AA16" s="131" t="str">
        <f>IFERROR(IF(AB16="","",IF(AB16&lt;=0.2,"Leve",IF(AB16&lt;=0.4,"Menor",IF(AB16&lt;=0.6,"Moderado",IF(AB16&lt;=0.8,"Mayor","Catastrófico"))))),"")</f>
        <v/>
      </c>
      <c r="AB16" s="132" t="str">
        <f>IFERROR(IF(Q16="Impacto",(M16-(+M16*T16)),IF(Q16="Probabilidad",M16,"")),"")</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5"/>
      <c r="AG16" s="140"/>
      <c r="AH16" s="140"/>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22"/>
      <c r="B17" s="225"/>
      <c r="C17" s="225"/>
      <c r="D17" s="225"/>
      <c r="E17" s="228"/>
      <c r="F17" s="225"/>
      <c r="G17" s="231"/>
      <c r="H17" s="234"/>
      <c r="I17" s="219"/>
      <c r="J17" s="237"/>
      <c r="K17" s="219">
        <f ca="1">IF(NOT(ISERROR(MATCH(J17,_xlfn.ANCHORARRAY(E28),0))),I30&amp;"Por favor no seleccionar los criterios de impacto",J17)</f>
        <v>0</v>
      </c>
      <c r="L17" s="234"/>
      <c r="M17" s="219"/>
      <c r="N17" s="216"/>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32" t="str">
        <f>IFERROR(IF(AND(Q16="Impacto",Q17="Impacto"),(AB10-(+AB10*T17)),IF(Q17="Impacto",($M$16-(+$M$16*T17)),IF(Q17="Probabilidad",AB10,""))),"")</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22"/>
      <c r="B18" s="225"/>
      <c r="C18" s="225"/>
      <c r="D18" s="225"/>
      <c r="E18" s="228"/>
      <c r="F18" s="225"/>
      <c r="G18" s="231"/>
      <c r="H18" s="234"/>
      <c r="I18" s="219"/>
      <c r="J18" s="237"/>
      <c r="K18" s="219">
        <f ca="1">IF(NOT(ISERROR(MATCH(J18,_xlfn.ANCHORARRAY(E29),0))),I31&amp;"Por favor no seleccionar los criterios de impacto",J18)</f>
        <v>0</v>
      </c>
      <c r="L18" s="234"/>
      <c r="M18" s="219"/>
      <c r="N18" s="216"/>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32"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22"/>
      <c r="B19" s="225"/>
      <c r="C19" s="225"/>
      <c r="D19" s="225"/>
      <c r="E19" s="228"/>
      <c r="F19" s="225"/>
      <c r="G19" s="231"/>
      <c r="H19" s="234"/>
      <c r="I19" s="219"/>
      <c r="J19" s="237"/>
      <c r="K19" s="219">
        <f ca="1">IF(NOT(ISERROR(MATCH(J19,_xlfn.ANCHORARRAY(E30),0))),I32&amp;"Por favor no seleccionar los criterios de impacto",J19)</f>
        <v>0</v>
      </c>
      <c r="L19" s="234"/>
      <c r="M19" s="219"/>
      <c r="N19" s="216"/>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32"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22"/>
      <c r="B20" s="225"/>
      <c r="C20" s="225"/>
      <c r="D20" s="225"/>
      <c r="E20" s="228"/>
      <c r="F20" s="225"/>
      <c r="G20" s="231"/>
      <c r="H20" s="234"/>
      <c r="I20" s="219"/>
      <c r="J20" s="237"/>
      <c r="K20" s="219">
        <f ca="1">IF(NOT(ISERROR(MATCH(J20,_xlfn.ANCHORARRAY(E31),0))),I33&amp;"Por favor no seleccionar los criterios de impacto",J20)</f>
        <v>0</v>
      </c>
      <c r="L20" s="234"/>
      <c r="M20" s="219"/>
      <c r="N20" s="216"/>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32"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23"/>
      <c r="B21" s="226"/>
      <c r="C21" s="226"/>
      <c r="D21" s="226"/>
      <c r="E21" s="229"/>
      <c r="F21" s="226"/>
      <c r="G21" s="232"/>
      <c r="H21" s="235"/>
      <c r="I21" s="220"/>
      <c r="J21" s="238"/>
      <c r="K21" s="220">
        <f ca="1">IF(NOT(ISERROR(MATCH(J21,_xlfn.ANCHORARRAY(E32),0))),I34&amp;"Por favor no seleccionar los criterios de impacto",J21)</f>
        <v>0</v>
      </c>
      <c r="L21" s="235"/>
      <c r="M21" s="220"/>
      <c r="N21" s="217"/>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32"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21">
        <v>3</v>
      </c>
      <c r="B22" s="224"/>
      <c r="C22" s="224"/>
      <c r="D22" s="224"/>
      <c r="E22" s="227"/>
      <c r="F22" s="224"/>
      <c r="G22" s="230"/>
      <c r="H22" s="233" t="str">
        <f>IF(G22&lt;=0,"",IF(G22&lt;=2,"Muy Baja",IF(G22&lt;=24,"Baja",IF(G22&lt;=500,"Media",IF(G22&lt;=5000,"Alta","Muy Alta")))))</f>
        <v/>
      </c>
      <c r="I22" s="218" t="str">
        <f>IF(H22="","",IF(H22="Muy Baja",0.2,IF(H22="Baja",0.4,IF(H22="Media",0.6,IF(H22="Alta",0.8,IF(H22="Muy Alta",1,))))))</f>
        <v/>
      </c>
      <c r="J22" s="236"/>
      <c r="K22" s="218">
        <f ca="1">IF(NOT(ISERROR(MATCH(J22,'Tabla Impacto'!$B$221:$B$223,0))),'Tabla Impacto'!$F$223&amp;"Por favor no seleccionar los criterios de impacto(Afectación Económica o presupuestal y Pérdida Reputacional)",J22)</f>
        <v>0</v>
      </c>
      <c r="L22" s="233" t="str">
        <f ca="1">IF(OR(K22='Tabla Impacto'!$C$11,K22='Tabla Impacto'!$D$11),"Leve",IF(OR(K22='Tabla Impacto'!$C$12,K22='Tabla Impacto'!$D$12),"Menor",IF(OR(K22='Tabla Impacto'!$C$13,K22='Tabla Impacto'!$D$13),"Moderado",IF(OR(K22='Tabla Impacto'!$C$14,K22='Tabla Impacto'!$D$14),"Mayor",IF(OR(K22='Tabla Impacto'!$C$15,K22='Tabla Impacto'!$D$15),"Catastrófico","")))))</f>
        <v/>
      </c>
      <c r="M22" s="218" t="str">
        <f ca="1">IF(L22="","",IF(L22="Leve",0.2,IF(L22="Menor",0.4,IF(L22="Moderado",0.6,IF(L22="Mayor",0.8,IF(L22="Catastrófico",1,))))))</f>
        <v/>
      </c>
      <c r="N22" s="21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32"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26"/>
      <c r="AF22" s="135"/>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22"/>
      <c r="B23" s="225"/>
      <c r="C23" s="225"/>
      <c r="D23" s="225"/>
      <c r="E23" s="228"/>
      <c r="F23" s="225"/>
      <c r="G23" s="231"/>
      <c r="H23" s="234"/>
      <c r="I23" s="219"/>
      <c r="J23" s="237"/>
      <c r="K23" s="219">
        <f t="shared" ref="K23:K27" ca="1" si="15">IF(NOT(ISERROR(MATCH(J23,_xlfn.ANCHORARRAY(E34),0))),I36&amp;"Por favor no seleccionar los criterios de impacto",J23)</f>
        <v>0</v>
      </c>
      <c r="L23" s="234"/>
      <c r="M23" s="219"/>
      <c r="N23" s="216"/>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32" t="str">
        <f>IFERROR(IF(AND(Q22="Impacto",Q23="Impacto"),(AB16-(+AB16*T23)),IF(Q23="Impacto",($M$22-(+$M$22*T23)),IF(Q23="Probabilidad",AB16,""))),"")</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22"/>
      <c r="B24" s="225"/>
      <c r="C24" s="225"/>
      <c r="D24" s="225"/>
      <c r="E24" s="228"/>
      <c r="F24" s="225"/>
      <c r="G24" s="231"/>
      <c r="H24" s="234"/>
      <c r="I24" s="219"/>
      <c r="J24" s="237"/>
      <c r="K24" s="219">
        <f t="shared" ca="1" si="15"/>
        <v>0</v>
      </c>
      <c r="L24" s="234"/>
      <c r="M24" s="219"/>
      <c r="N24" s="216"/>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32"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22"/>
      <c r="B25" s="225"/>
      <c r="C25" s="225"/>
      <c r="D25" s="225"/>
      <c r="E25" s="228"/>
      <c r="F25" s="225"/>
      <c r="G25" s="231"/>
      <c r="H25" s="234"/>
      <c r="I25" s="219"/>
      <c r="J25" s="237"/>
      <c r="K25" s="219">
        <f t="shared" ca="1" si="15"/>
        <v>0</v>
      </c>
      <c r="L25" s="234"/>
      <c r="M25" s="219"/>
      <c r="N25" s="216"/>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32"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22"/>
      <c r="B26" s="225"/>
      <c r="C26" s="225"/>
      <c r="D26" s="225"/>
      <c r="E26" s="228"/>
      <c r="F26" s="225"/>
      <c r="G26" s="231"/>
      <c r="H26" s="234"/>
      <c r="I26" s="219"/>
      <c r="J26" s="237"/>
      <c r="K26" s="219">
        <f t="shared" ca="1" si="15"/>
        <v>0</v>
      </c>
      <c r="L26" s="234"/>
      <c r="M26" s="219"/>
      <c r="N26" s="216"/>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32"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23"/>
      <c r="B27" s="226"/>
      <c r="C27" s="226"/>
      <c r="D27" s="226"/>
      <c r="E27" s="229"/>
      <c r="F27" s="226"/>
      <c r="G27" s="232"/>
      <c r="H27" s="235"/>
      <c r="I27" s="220"/>
      <c r="J27" s="238"/>
      <c r="K27" s="220">
        <f t="shared" ca="1" si="15"/>
        <v>0</v>
      </c>
      <c r="L27" s="235"/>
      <c r="M27" s="220"/>
      <c r="N27" s="217"/>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32"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21">
        <v>4</v>
      </c>
      <c r="B28" s="224"/>
      <c r="C28" s="224"/>
      <c r="D28" s="224"/>
      <c r="E28" s="227"/>
      <c r="F28" s="224"/>
      <c r="G28" s="230"/>
      <c r="H28" s="233" t="str">
        <f>IF(G28&lt;=0,"",IF(G28&lt;=2,"Muy Baja",IF(G28&lt;=24,"Baja",IF(G28&lt;=500,"Media",IF(G28&lt;=5000,"Alta","Muy Alta")))))</f>
        <v/>
      </c>
      <c r="I28" s="218" t="str">
        <f>IF(H28="","",IF(H28="Muy Baja",0.2,IF(H28="Baja",0.4,IF(H28="Media",0.6,IF(H28="Alta",0.8,IF(H28="Muy Alta",1,))))))</f>
        <v/>
      </c>
      <c r="J28" s="236"/>
      <c r="K28" s="218">
        <f ca="1">IF(NOT(ISERROR(MATCH(J28,'Tabla Impacto'!$B$221:$B$223,0))),'Tabla Impacto'!$F$223&amp;"Por favor no seleccionar los criterios de impacto(Afectación Económica o presupuestal y Pérdida Reputacional)",J28)</f>
        <v>0</v>
      </c>
      <c r="L28" s="233" t="str">
        <f ca="1">IF(OR(K28='Tabla Impacto'!$C$11,K28='Tabla Impacto'!$D$11),"Leve",IF(OR(K28='Tabla Impacto'!$C$12,K28='Tabla Impacto'!$D$12),"Menor",IF(OR(K28='Tabla Impacto'!$C$13,K28='Tabla Impacto'!$D$13),"Moderado",IF(OR(K28='Tabla Impacto'!$C$14,K28='Tabla Impacto'!$D$14),"Mayor",IF(OR(K28='Tabla Impacto'!$C$15,K28='Tabla Impacto'!$D$15),"Catastrófico","")))))</f>
        <v/>
      </c>
      <c r="M28" s="218" t="str">
        <f ca="1">IF(L28="","",IF(L28="Leve",0.2,IF(L28="Menor",0.4,IF(L28="Moderado",0.6,IF(L28="Mayor",0.8,IF(L28="Catastrófico",1,))))))</f>
        <v/>
      </c>
      <c r="N28" s="21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32"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26"/>
      <c r="AF28" s="135"/>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22"/>
      <c r="B29" s="225"/>
      <c r="C29" s="225"/>
      <c r="D29" s="225"/>
      <c r="E29" s="228"/>
      <c r="F29" s="225"/>
      <c r="G29" s="231"/>
      <c r="H29" s="234"/>
      <c r="I29" s="219"/>
      <c r="J29" s="237"/>
      <c r="K29" s="219">
        <f t="shared" ref="K29:K33" ca="1" si="23">IF(NOT(ISERROR(MATCH(J29,_xlfn.ANCHORARRAY(E40),0))),I42&amp;"Por favor no seleccionar los criterios de impacto",J29)</f>
        <v>0</v>
      </c>
      <c r="L29" s="234"/>
      <c r="M29" s="219"/>
      <c r="N29" s="216"/>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32" t="str">
        <f>IFERROR(IF(AND(Q28="Impacto",Q29="Impacto"),(AB22-(+AB22*T29)),IF(Q29="Impacto",($M$28-(+$M$28*T29)),IF(Q29="Probabilidad",AB22,""))),"")</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22"/>
      <c r="B30" s="225"/>
      <c r="C30" s="225"/>
      <c r="D30" s="225"/>
      <c r="E30" s="228"/>
      <c r="F30" s="225"/>
      <c r="G30" s="231"/>
      <c r="H30" s="234"/>
      <c r="I30" s="219"/>
      <c r="J30" s="237"/>
      <c r="K30" s="219">
        <f t="shared" ca="1" si="23"/>
        <v>0</v>
      </c>
      <c r="L30" s="234"/>
      <c r="M30" s="219"/>
      <c r="N30" s="216"/>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32"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22"/>
      <c r="B31" s="225"/>
      <c r="C31" s="225"/>
      <c r="D31" s="225"/>
      <c r="E31" s="228"/>
      <c r="F31" s="225"/>
      <c r="G31" s="231"/>
      <c r="H31" s="234"/>
      <c r="I31" s="219"/>
      <c r="J31" s="237"/>
      <c r="K31" s="219">
        <f t="shared" ca="1" si="23"/>
        <v>0</v>
      </c>
      <c r="L31" s="234"/>
      <c r="M31" s="219"/>
      <c r="N31" s="216"/>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32"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22"/>
      <c r="B32" s="225"/>
      <c r="C32" s="225"/>
      <c r="D32" s="225"/>
      <c r="E32" s="228"/>
      <c r="F32" s="225"/>
      <c r="G32" s="231"/>
      <c r="H32" s="234"/>
      <c r="I32" s="219"/>
      <c r="J32" s="237"/>
      <c r="K32" s="219">
        <f t="shared" ca="1" si="23"/>
        <v>0</v>
      </c>
      <c r="L32" s="234"/>
      <c r="M32" s="219"/>
      <c r="N32" s="216"/>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32"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23"/>
      <c r="B33" s="226"/>
      <c r="C33" s="226"/>
      <c r="D33" s="226"/>
      <c r="E33" s="229"/>
      <c r="F33" s="226"/>
      <c r="G33" s="232"/>
      <c r="H33" s="235"/>
      <c r="I33" s="220"/>
      <c r="J33" s="238"/>
      <c r="K33" s="220">
        <f t="shared" ca="1" si="23"/>
        <v>0</v>
      </c>
      <c r="L33" s="235"/>
      <c r="M33" s="220"/>
      <c r="N33" s="217"/>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32"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21">
        <v>5</v>
      </c>
      <c r="B34" s="224"/>
      <c r="C34" s="224"/>
      <c r="D34" s="224"/>
      <c r="E34" s="227"/>
      <c r="F34" s="224"/>
      <c r="G34" s="230"/>
      <c r="H34" s="233" t="str">
        <f>IF(G34&lt;=0,"",IF(G34&lt;=2,"Muy Baja",IF(G34&lt;=24,"Baja",IF(G34&lt;=500,"Media",IF(G34&lt;=5000,"Alta","Muy Alta")))))</f>
        <v/>
      </c>
      <c r="I34" s="218" t="str">
        <f>IF(H34="","",IF(H34="Muy Baja",0.2,IF(H34="Baja",0.4,IF(H34="Media",0.6,IF(H34="Alta",0.8,IF(H34="Muy Alta",1,))))))</f>
        <v/>
      </c>
      <c r="J34" s="236"/>
      <c r="K34" s="218">
        <f ca="1">IF(NOT(ISERROR(MATCH(J34,'Tabla Impacto'!$B$221:$B$223,0))),'Tabla Impacto'!$F$223&amp;"Por favor no seleccionar los criterios de impacto(Afectación Económica o presupuestal y Pérdida Reputacional)",J34)</f>
        <v>0</v>
      </c>
      <c r="L34" s="233" t="str">
        <f ca="1">IF(OR(K34='Tabla Impacto'!$C$11,K34='Tabla Impacto'!$D$11),"Leve",IF(OR(K34='Tabla Impacto'!$C$12,K34='Tabla Impacto'!$D$12),"Menor",IF(OR(K34='Tabla Impacto'!$C$13,K34='Tabla Impacto'!$D$13),"Moderado",IF(OR(K34='Tabla Impacto'!$C$14,K34='Tabla Impacto'!$D$14),"Mayor",IF(OR(K34='Tabla Impacto'!$C$15,K34='Tabla Impacto'!$D$15),"Catastrófico","")))))</f>
        <v/>
      </c>
      <c r="M34" s="218" t="str">
        <f ca="1">IF(L34="","",IF(L34="Leve",0.2,IF(L34="Menor",0.4,IF(L34="Moderado",0.6,IF(L34="Mayor",0.8,IF(L34="Catastrófico",1,))))))</f>
        <v/>
      </c>
      <c r="N34" s="21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32"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22"/>
      <c r="B35" s="225"/>
      <c r="C35" s="225"/>
      <c r="D35" s="225"/>
      <c r="E35" s="228"/>
      <c r="F35" s="225"/>
      <c r="G35" s="231"/>
      <c r="H35" s="234"/>
      <c r="I35" s="219"/>
      <c r="J35" s="237"/>
      <c r="K35" s="219">
        <f t="shared" ref="K35:K39" ca="1" si="31">IF(NOT(ISERROR(MATCH(J35,_xlfn.ANCHORARRAY(E46),0))),I48&amp;"Por favor no seleccionar los criterios de impacto",J35)</f>
        <v>0</v>
      </c>
      <c r="L35" s="234"/>
      <c r="M35" s="219"/>
      <c r="N35" s="216"/>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32" t="str">
        <f>IFERROR(IF(AND(Q34="Impacto",Q35="Impacto"),(AB28-(+AB28*T35)),IF(Q35="Impacto",($M$34-(+$M$34*T35)),IF(Q35="Probabilidad",AB28,""))),"")</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22"/>
      <c r="B36" s="225"/>
      <c r="C36" s="225"/>
      <c r="D36" s="225"/>
      <c r="E36" s="228"/>
      <c r="F36" s="225"/>
      <c r="G36" s="231"/>
      <c r="H36" s="234"/>
      <c r="I36" s="219"/>
      <c r="J36" s="237"/>
      <c r="K36" s="219">
        <f t="shared" ca="1" si="31"/>
        <v>0</v>
      </c>
      <c r="L36" s="234"/>
      <c r="M36" s="219"/>
      <c r="N36" s="216"/>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32"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22"/>
      <c r="B37" s="225"/>
      <c r="C37" s="225"/>
      <c r="D37" s="225"/>
      <c r="E37" s="228"/>
      <c r="F37" s="225"/>
      <c r="G37" s="231"/>
      <c r="H37" s="234"/>
      <c r="I37" s="219"/>
      <c r="J37" s="237"/>
      <c r="K37" s="219">
        <f t="shared" ca="1" si="31"/>
        <v>0</v>
      </c>
      <c r="L37" s="234"/>
      <c r="M37" s="219"/>
      <c r="N37" s="216"/>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32"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22"/>
      <c r="B38" s="225"/>
      <c r="C38" s="225"/>
      <c r="D38" s="225"/>
      <c r="E38" s="228"/>
      <c r="F38" s="225"/>
      <c r="G38" s="231"/>
      <c r="H38" s="234"/>
      <c r="I38" s="219"/>
      <c r="J38" s="237"/>
      <c r="K38" s="219">
        <f t="shared" ca="1" si="31"/>
        <v>0</v>
      </c>
      <c r="L38" s="234"/>
      <c r="M38" s="219"/>
      <c r="N38" s="216"/>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32"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23"/>
      <c r="B39" s="226"/>
      <c r="C39" s="226"/>
      <c r="D39" s="226"/>
      <c r="E39" s="229"/>
      <c r="F39" s="226"/>
      <c r="G39" s="232"/>
      <c r="H39" s="235"/>
      <c r="I39" s="220"/>
      <c r="J39" s="238"/>
      <c r="K39" s="220">
        <f t="shared" ca="1" si="31"/>
        <v>0</v>
      </c>
      <c r="L39" s="235"/>
      <c r="M39" s="220"/>
      <c r="N39" s="217"/>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32"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21">
        <v>6</v>
      </c>
      <c r="B40" s="224"/>
      <c r="C40" s="224"/>
      <c r="D40" s="224"/>
      <c r="E40" s="227"/>
      <c r="F40" s="224"/>
      <c r="G40" s="230"/>
      <c r="H40" s="233" t="str">
        <f>IF(G40&lt;=0,"",IF(G40&lt;=2,"Muy Baja",IF(G40&lt;=24,"Baja",IF(G40&lt;=500,"Media",IF(G40&lt;=5000,"Alta","Muy Alta")))))</f>
        <v/>
      </c>
      <c r="I40" s="218" t="str">
        <f>IF(H40="","",IF(H40="Muy Baja",0.2,IF(H40="Baja",0.4,IF(H40="Media",0.6,IF(H40="Alta",0.8,IF(H40="Muy Alta",1,))))))</f>
        <v/>
      </c>
      <c r="J40" s="236"/>
      <c r="K40" s="218">
        <f ca="1">IF(NOT(ISERROR(MATCH(J40,'Tabla Impacto'!$B$221:$B$223,0))),'Tabla Impacto'!$F$223&amp;"Por favor no seleccionar los criterios de impacto(Afectación Económica o presupuestal y Pérdida Reputacional)",J40)</f>
        <v>0</v>
      </c>
      <c r="L40" s="233" t="str">
        <f ca="1">IF(OR(K40='Tabla Impacto'!$C$11,K40='Tabla Impacto'!$D$11),"Leve",IF(OR(K40='Tabla Impacto'!$C$12,K40='Tabla Impacto'!$D$12),"Menor",IF(OR(K40='Tabla Impacto'!$C$13,K40='Tabla Impacto'!$D$13),"Moderado",IF(OR(K40='Tabla Impacto'!$C$14,K40='Tabla Impacto'!$D$14),"Mayor",IF(OR(K40='Tabla Impacto'!$C$15,K40='Tabla Impacto'!$D$15),"Catastrófico","")))))</f>
        <v/>
      </c>
      <c r="M40" s="218" t="str">
        <f ca="1">IF(L40="","",IF(L40="Leve",0.2,IF(L40="Menor",0.4,IF(L40="Moderado",0.6,IF(L40="Mayor",0.8,IF(L40="Catastrófico",1,))))))</f>
        <v/>
      </c>
      <c r="N40" s="21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32"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22"/>
      <c r="B41" s="225"/>
      <c r="C41" s="225"/>
      <c r="D41" s="225"/>
      <c r="E41" s="228"/>
      <c r="F41" s="225"/>
      <c r="G41" s="231"/>
      <c r="H41" s="234"/>
      <c r="I41" s="219"/>
      <c r="J41" s="237"/>
      <c r="K41" s="219">
        <f t="shared" ref="K41:K45" ca="1" si="39">IF(NOT(ISERROR(MATCH(J41,_xlfn.ANCHORARRAY(E52),0))),I54&amp;"Por favor no seleccionar los criterios de impacto",J41)</f>
        <v>0</v>
      </c>
      <c r="L41" s="234"/>
      <c r="M41" s="219"/>
      <c r="N41" s="216"/>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32" t="str">
        <f>IFERROR(IF(AND(Q40="Impacto",Q41="Impacto"),(AB34-(+AB34*T41)),IF(Q41="Impacto",($M$40-(+$M$40*T41)),IF(Q41="Probabilidad",AB34,""))),"")</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22"/>
      <c r="B42" s="225"/>
      <c r="C42" s="225"/>
      <c r="D42" s="225"/>
      <c r="E42" s="228"/>
      <c r="F42" s="225"/>
      <c r="G42" s="231"/>
      <c r="H42" s="234"/>
      <c r="I42" s="219"/>
      <c r="J42" s="237"/>
      <c r="K42" s="219">
        <f t="shared" ca="1" si="39"/>
        <v>0</v>
      </c>
      <c r="L42" s="234"/>
      <c r="M42" s="219"/>
      <c r="N42" s="216"/>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32"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22"/>
      <c r="B43" s="225"/>
      <c r="C43" s="225"/>
      <c r="D43" s="225"/>
      <c r="E43" s="228"/>
      <c r="F43" s="225"/>
      <c r="G43" s="231"/>
      <c r="H43" s="234"/>
      <c r="I43" s="219"/>
      <c r="J43" s="237"/>
      <c r="K43" s="219">
        <f t="shared" ca="1" si="39"/>
        <v>0</v>
      </c>
      <c r="L43" s="234"/>
      <c r="M43" s="219"/>
      <c r="N43" s="216"/>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32"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22"/>
      <c r="B44" s="225"/>
      <c r="C44" s="225"/>
      <c r="D44" s="225"/>
      <c r="E44" s="228"/>
      <c r="F44" s="225"/>
      <c r="G44" s="231"/>
      <c r="H44" s="234"/>
      <c r="I44" s="219"/>
      <c r="J44" s="237"/>
      <c r="K44" s="219">
        <f t="shared" ca="1" si="39"/>
        <v>0</v>
      </c>
      <c r="L44" s="234"/>
      <c r="M44" s="219"/>
      <c r="N44" s="216"/>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32"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23"/>
      <c r="B45" s="226"/>
      <c r="C45" s="226"/>
      <c r="D45" s="226"/>
      <c r="E45" s="229"/>
      <c r="F45" s="226"/>
      <c r="G45" s="232"/>
      <c r="H45" s="235"/>
      <c r="I45" s="220"/>
      <c r="J45" s="238"/>
      <c r="K45" s="220">
        <f t="shared" ca="1" si="39"/>
        <v>0</v>
      </c>
      <c r="L45" s="235"/>
      <c r="M45" s="220"/>
      <c r="N45" s="217"/>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32"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21">
        <v>7</v>
      </c>
      <c r="B46" s="224"/>
      <c r="C46" s="224"/>
      <c r="D46" s="224"/>
      <c r="E46" s="227"/>
      <c r="F46" s="224"/>
      <c r="G46" s="230"/>
      <c r="H46" s="233" t="str">
        <f>IF(G46&lt;=0,"",IF(G46&lt;=2,"Muy Baja",IF(G46&lt;=24,"Baja",IF(G46&lt;=500,"Media",IF(G46&lt;=5000,"Alta","Muy Alta")))))</f>
        <v/>
      </c>
      <c r="I46" s="218" t="str">
        <f>IF(H46="","",IF(H46="Muy Baja",0.2,IF(H46="Baja",0.4,IF(H46="Media",0.6,IF(H46="Alta",0.8,IF(H46="Muy Alta",1,))))))</f>
        <v/>
      </c>
      <c r="J46" s="236"/>
      <c r="K46" s="218">
        <f ca="1">IF(NOT(ISERROR(MATCH(J46,'Tabla Impacto'!$B$221:$B$223,0))),'Tabla Impacto'!$F$223&amp;"Por favor no seleccionar los criterios de impacto(Afectación Económica o presupuestal y Pérdida Reputacional)",J46)</f>
        <v>0</v>
      </c>
      <c r="L46" s="233" t="str">
        <f ca="1">IF(OR(K46='Tabla Impacto'!$C$11,K46='Tabla Impacto'!$D$11),"Leve",IF(OR(K46='Tabla Impacto'!$C$12,K46='Tabla Impacto'!$D$12),"Menor",IF(OR(K46='Tabla Impacto'!$C$13,K46='Tabla Impacto'!$D$13),"Moderado",IF(OR(K46='Tabla Impacto'!$C$14,K46='Tabla Impacto'!$D$14),"Mayor",IF(OR(K46='Tabla Impacto'!$C$15,K46='Tabla Impacto'!$D$15),"Catastrófico","")))))</f>
        <v/>
      </c>
      <c r="M46" s="218" t="str">
        <f ca="1">IF(L46="","",IF(L46="Leve",0.2,IF(L46="Menor",0.4,IF(L46="Moderado",0.6,IF(L46="Mayor",0.8,IF(L46="Catastrófico",1,))))))</f>
        <v/>
      </c>
      <c r="N46" s="21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32"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22"/>
      <c r="B47" s="225"/>
      <c r="C47" s="225"/>
      <c r="D47" s="225"/>
      <c r="E47" s="228"/>
      <c r="F47" s="225"/>
      <c r="G47" s="231"/>
      <c r="H47" s="234"/>
      <c r="I47" s="219"/>
      <c r="J47" s="237"/>
      <c r="K47" s="219">
        <f t="shared" ref="K47:K51" ca="1" si="47">IF(NOT(ISERROR(MATCH(J47,_xlfn.ANCHORARRAY(E58),0))),I60&amp;"Por favor no seleccionar los criterios de impacto",J47)</f>
        <v>0</v>
      </c>
      <c r="L47" s="234"/>
      <c r="M47" s="219"/>
      <c r="N47" s="216"/>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32" t="str">
        <f>IFERROR(IF(AND(Q46="Impacto",Q47="Impacto"),(AB40-(+AB40*T47)),IF(Q47="Impacto",($M$46-(+$M$46*T47)),IF(Q47="Probabilidad",AB40,""))),"")</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22"/>
      <c r="B48" s="225"/>
      <c r="C48" s="225"/>
      <c r="D48" s="225"/>
      <c r="E48" s="228"/>
      <c r="F48" s="225"/>
      <c r="G48" s="231"/>
      <c r="H48" s="234"/>
      <c r="I48" s="219"/>
      <c r="J48" s="237"/>
      <c r="K48" s="219">
        <f t="shared" ca="1" si="47"/>
        <v>0</v>
      </c>
      <c r="L48" s="234"/>
      <c r="M48" s="219"/>
      <c r="N48" s="216"/>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32"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22"/>
      <c r="B49" s="225"/>
      <c r="C49" s="225"/>
      <c r="D49" s="225"/>
      <c r="E49" s="228"/>
      <c r="F49" s="225"/>
      <c r="G49" s="231"/>
      <c r="H49" s="234"/>
      <c r="I49" s="219"/>
      <c r="J49" s="237"/>
      <c r="K49" s="219">
        <f t="shared" ca="1" si="47"/>
        <v>0</v>
      </c>
      <c r="L49" s="234"/>
      <c r="M49" s="219"/>
      <c r="N49" s="216"/>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32"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22"/>
      <c r="B50" s="225"/>
      <c r="C50" s="225"/>
      <c r="D50" s="225"/>
      <c r="E50" s="228"/>
      <c r="F50" s="225"/>
      <c r="G50" s="231"/>
      <c r="H50" s="234"/>
      <c r="I50" s="219"/>
      <c r="J50" s="237"/>
      <c r="K50" s="219">
        <f t="shared" ca="1" si="47"/>
        <v>0</v>
      </c>
      <c r="L50" s="234"/>
      <c r="M50" s="219"/>
      <c r="N50" s="216"/>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32"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23"/>
      <c r="B51" s="226"/>
      <c r="C51" s="226"/>
      <c r="D51" s="226"/>
      <c r="E51" s="229"/>
      <c r="F51" s="226"/>
      <c r="G51" s="232"/>
      <c r="H51" s="235"/>
      <c r="I51" s="220"/>
      <c r="J51" s="238"/>
      <c r="K51" s="220">
        <f t="shared" ca="1" si="47"/>
        <v>0</v>
      </c>
      <c r="L51" s="235"/>
      <c r="M51" s="220"/>
      <c r="N51" s="217"/>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32"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21">
        <v>8</v>
      </c>
      <c r="B52" s="224"/>
      <c r="C52" s="224"/>
      <c r="D52" s="224"/>
      <c r="E52" s="227"/>
      <c r="F52" s="224"/>
      <c r="G52" s="230"/>
      <c r="H52" s="233" t="str">
        <f>IF(G52&lt;=0,"",IF(G52&lt;=2,"Muy Baja",IF(G52&lt;=24,"Baja",IF(G52&lt;=500,"Media",IF(G52&lt;=5000,"Alta","Muy Alta")))))</f>
        <v/>
      </c>
      <c r="I52" s="218" t="str">
        <f>IF(H52="","",IF(H52="Muy Baja",0.2,IF(H52="Baja",0.4,IF(H52="Media",0.6,IF(H52="Alta",0.8,IF(H52="Muy Alta",1,))))))</f>
        <v/>
      </c>
      <c r="J52" s="236"/>
      <c r="K52" s="218">
        <f ca="1">IF(NOT(ISERROR(MATCH(J52,'Tabla Impacto'!$B$221:$B$223,0))),'Tabla Impacto'!$F$223&amp;"Por favor no seleccionar los criterios de impacto(Afectación Económica o presupuestal y Pérdida Reputacional)",J52)</f>
        <v>0</v>
      </c>
      <c r="L52" s="233" t="str">
        <f ca="1">IF(OR(K52='Tabla Impacto'!$C$11,K52='Tabla Impacto'!$D$11),"Leve",IF(OR(K52='Tabla Impacto'!$C$12,K52='Tabla Impacto'!$D$12),"Menor",IF(OR(K52='Tabla Impacto'!$C$13,K52='Tabla Impacto'!$D$13),"Moderado",IF(OR(K52='Tabla Impacto'!$C$14,K52='Tabla Impacto'!$D$14),"Mayor",IF(OR(K52='Tabla Impacto'!$C$15,K52='Tabla Impacto'!$D$15),"Catastrófico","")))))</f>
        <v/>
      </c>
      <c r="M52" s="218" t="str">
        <f ca="1">IF(L52="","",IF(L52="Leve",0.2,IF(L52="Menor",0.4,IF(L52="Moderado",0.6,IF(L52="Mayor",0.8,IF(L52="Catastrófico",1,))))))</f>
        <v/>
      </c>
      <c r="N52" s="21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32"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22"/>
      <c r="B53" s="225"/>
      <c r="C53" s="225"/>
      <c r="D53" s="225"/>
      <c r="E53" s="228"/>
      <c r="F53" s="225"/>
      <c r="G53" s="231"/>
      <c r="H53" s="234"/>
      <c r="I53" s="219"/>
      <c r="J53" s="237"/>
      <c r="K53" s="219">
        <f ca="1">IF(NOT(ISERROR(MATCH(J53,_xlfn.ANCHORARRAY(E64),0))),I66&amp;"Por favor no seleccionar los criterios de impacto",J53)</f>
        <v>0</v>
      </c>
      <c r="L53" s="234"/>
      <c r="M53" s="219"/>
      <c r="N53" s="216"/>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32" t="str">
        <f>IFERROR(IF(AND(Q52="Impacto",Q53="Impacto"),(AB46-(+AB46*T53)),IF(Q53="Impacto",($M$52-(+$M$52*T53)),IF(Q53="Probabilidad",AB46,""))),"")</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22"/>
      <c r="B54" s="225"/>
      <c r="C54" s="225"/>
      <c r="D54" s="225"/>
      <c r="E54" s="228"/>
      <c r="F54" s="225"/>
      <c r="G54" s="231"/>
      <c r="H54" s="234"/>
      <c r="I54" s="219"/>
      <c r="J54" s="237"/>
      <c r="K54" s="219">
        <f ca="1">IF(NOT(ISERROR(MATCH(J54,_xlfn.ANCHORARRAY(E65),0))),I67&amp;"Por favor no seleccionar los criterios de impacto",J54)</f>
        <v>0</v>
      </c>
      <c r="L54" s="234"/>
      <c r="M54" s="219"/>
      <c r="N54" s="216"/>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32"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22"/>
      <c r="B55" s="225"/>
      <c r="C55" s="225"/>
      <c r="D55" s="225"/>
      <c r="E55" s="228"/>
      <c r="F55" s="225"/>
      <c r="G55" s="231"/>
      <c r="H55" s="234"/>
      <c r="I55" s="219"/>
      <c r="J55" s="237"/>
      <c r="K55" s="219">
        <f ca="1">IF(NOT(ISERROR(MATCH(J55,_xlfn.ANCHORARRAY(E66),0))),I68&amp;"Por favor no seleccionar los criterios de impacto",J55)</f>
        <v>0</v>
      </c>
      <c r="L55" s="234"/>
      <c r="M55" s="219"/>
      <c r="N55" s="216"/>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32"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22"/>
      <c r="B56" s="225"/>
      <c r="C56" s="225"/>
      <c r="D56" s="225"/>
      <c r="E56" s="228"/>
      <c r="F56" s="225"/>
      <c r="G56" s="231"/>
      <c r="H56" s="234"/>
      <c r="I56" s="219"/>
      <c r="J56" s="237"/>
      <c r="K56" s="219">
        <f ca="1">IF(NOT(ISERROR(MATCH(J56,_xlfn.ANCHORARRAY(E67),0))),I69&amp;"Por favor no seleccionar los criterios de impacto",J56)</f>
        <v>0</v>
      </c>
      <c r="L56" s="234"/>
      <c r="M56" s="219"/>
      <c r="N56" s="216"/>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32"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23"/>
      <c r="B57" s="226"/>
      <c r="C57" s="226"/>
      <c r="D57" s="226"/>
      <c r="E57" s="229"/>
      <c r="F57" s="226"/>
      <c r="G57" s="232"/>
      <c r="H57" s="235"/>
      <c r="I57" s="220"/>
      <c r="J57" s="238"/>
      <c r="K57" s="220">
        <f ca="1">IF(NOT(ISERROR(MATCH(J57,_xlfn.ANCHORARRAY(E68),0))),I70&amp;"Por favor no seleccionar los criterios de impacto",J57)</f>
        <v>0</v>
      </c>
      <c r="L57" s="235"/>
      <c r="M57" s="220"/>
      <c r="N57" s="217"/>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32"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21">
        <v>9</v>
      </c>
      <c r="B58" s="224"/>
      <c r="C58" s="224"/>
      <c r="D58" s="224"/>
      <c r="E58" s="227"/>
      <c r="F58" s="224"/>
      <c r="G58" s="230"/>
      <c r="H58" s="233" t="str">
        <f>IF(G58&lt;=0,"",IF(G58&lt;=2,"Muy Baja",IF(G58&lt;=24,"Baja",IF(G58&lt;=500,"Media",IF(G58&lt;=5000,"Alta","Muy Alta")))))</f>
        <v/>
      </c>
      <c r="I58" s="218" t="str">
        <f>IF(H58="","",IF(H58="Muy Baja",0.2,IF(H58="Baja",0.4,IF(H58="Media",0.6,IF(H58="Alta",0.8,IF(H58="Muy Alta",1,))))))</f>
        <v/>
      </c>
      <c r="J58" s="236"/>
      <c r="K58" s="218">
        <f ca="1">IF(NOT(ISERROR(MATCH(J58,'Tabla Impacto'!$B$221:$B$223,0))),'Tabla Impacto'!$F$223&amp;"Por favor no seleccionar los criterios de impacto(Afectación Económica o presupuestal y Pérdida Reputacional)",J58)</f>
        <v>0</v>
      </c>
      <c r="L58" s="233" t="str">
        <f ca="1">IF(OR(K58='Tabla Impacto'!$C$11,K58='Tabla Impacto'!$D$11),"Leve",IF(OR(K58='Tabla Impacto'!$C$12,K58='Tabla Impacto'!$D$12),"Menor",IF(OR(K58='Tabla Impacto'!$C$13,K58='Tabla Impacto'!$D$13),"Moderado",IF(OR(K58='Tabla Impacto'!$C$14,K58='Tabla Impacto'!$D$14),"Mayor",IF(OR(K58='Tabla Impacto'!$C$15,K58='Tabla Impacto'!$D$15),"Catastrófico","")))))</f>
        <v/>
      </c>
      <c r="M58" s="218" t="str">
        <f ca="1">IF(L58="","",IF(L58="Leve",0.2,IF(L58="Menor",0.4,IF(L58="Moderado",0.6,IF(L58="Mayor",0.8,IF(L58="Catastrófico",1,))))))</f>
        <v/>
      </c>
      <c r="N58" s="21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32"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22"/>
      <c r="B59" s="225"/>
      <c r="C59" s="225"/>
      <c r="D59" s="225"/>
      <c r="E59" s="228"/>
      <c r="F59" s="225"/>
      <c r="G59" s="231"/>
      <c r="H59" s="234"/>
      <c r="I59" s="219"/>
      <c r="J59" s="237"/>
      <c r="K59" s="219">
        <f ca="1">IF(NOT(ISERROR(MATCH(J59,_xlfn.ANCHORARRAY(E70),0))),I72&amp;"Por favor no seleccionar los criterios de impacto",J59)</f>
        <v>0</v>
      </c>
      <c r="L59" s="234"/>
      <c r="M59" s="219"/>
      <c r="N59" s="216"/>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32" t="str">
        <f>IFERROR(IF(AND(Q58="Impacto",Q59="Impacto"),(AB52-(+AB52*T59)),IF(Q59="Impacto",($M$58-(+$M$58*T59)),IF(Q59="Probabilidad",AB52,""))),"")</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22"/>
      <c r="B60" s="225"/>
      <c r="C60" s="225"/>
      <c r="D60" s="225"/>
      <c r="E60" s="228"/>
      <c r="F60" s="225"/>
      <c r="G60" s="231"/>
      <c r="H60" s="234"/>
      <c r="I60" s="219"/>
      <c r="J60" s="237"/>
      <c r="K60" s="219">
        <f ca="1">IF(NOT(ISERROR(MATCH(J60,_xlfn.ANCHORARRAY(E71),0))),I73&amp;"Por favor no seleccionar los criterios de impacto",J60)</f>
        <v>0</v>
      </c>
      <c r="L60" s="234"/>
      <c r="M60" s="219"/>
      <c r="N60" s="216"/>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32"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22"/>
      <c r="B61" s="225"/>
      <c r="C61" s="225"/>
      <c r="D61" s="225"/>
      <c r="E61" s="228"/>
      <c r="F61" s="225"/>
      <c r="G61" s="231"/>
      <c r="H61" s="234"/>
      <c r="I61" s="219"/>
      <c r="J61" s="237"/>
      <c r="K61" s="219">
        <f ca="1">IF(NOT(ISERROR(MATCH(J61,_xlfn.ANCHORARRAY(E72),0))),I74&amp;"Por favor no seleccionar los criterios de impacto",J61)</f>
        <v>0</v>
      </c>
      <c r="L61" s="234"/>
      <c r="M61" s="219"/>
      <c r="N61" s="216"/>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32"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22"/>
      <c r="B62" s="225"/>
      <c r="C62" s="225"/>
      <c r="D62" s="225"/>
      <c r="E62" s="228"/>
      <c r="F62" s="225"/>
      <c r="G62" s="231"/>
      <c r="H62" s="234"/>
      <c r="I62" s="219"/>
      <c r="J62" s="237"/>
      <c r="K62" s="219">
        <f ca="1">IF(NOT(ISERROR(MATCH(J62,_xlfn.ANCHORARRAY(E73),0))),I75&amp;"Por favor no seleccionar los criterios de impacto",J62)</f>
        <v>0</v>
      </c>
      <c r="L62" s="234"/>
      <c r="M62" s="219"/>
      <c r="N62" s="216"/>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32"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23"/>
      <c r="B63" s="226"/>
      <c r="C63" s="226"/>
      <c r="D63" s="226"/>
      <c r="E63" s="229"/>
      <c r="F63" s="226"/>
      <c r="G63" s="232"/>
      <c r="H63" s="235"/>
      <c r="I63" s="220"/>
      <c r="J63" s="238"/>
      <c r="K63" s="220">
        <f ca="1">IF(NOT(ISERROR(MATCH(J63,_xlfn.ANCHORARRAY(E74),0))),I76&amp;"Por favor no seleccionar los criterios de impacto",J63)</f>
        <v>0</v>
      </c>
      <c r="L63" s="235"/>
      <c r="M63" s="220"/>
      <c r="N63" s="217"/>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32"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21">
        <v>10</v>
      </c>
      <c r="B64" s="224"/>
      <c r="C64" s="224"/>
      <c r="D64" s="224"/>
      <c r="E64" s="227"/>
      <c r="F64" s="224"/>
      <c r="G64" s="230"/>
      <c r="H64" s="233" t="str">
        <f>IF(G64&lt;=0,"",IF(G64&lt;=2,"Muy Baja",IF(G64&lt;=24,"Baja",IF(G64&lt;=500,"Media",IF(G64&lt;=5000,"Alta","Muy Alta")))))</f>
        <v/>
      </c>
      <c r="I64" s="218" t="str">
        <f>IF(H64="","",IF(H64="Muy Baja",0.2,IF(H64="Baja",0.4,IF(H64="Media",0.6,IF(H64="Alta",0.8,IF(H64="Muy Alta",1,))))))</f>
        <v/>
      </c>
      <c r="J64" s="236"/>
      <c r="K64" s="218">
        <f ca="1">IF(NOT(ISERROR(MATCH(J64,'Tabla Impacto'!$B$221:$B$223,0))),'Tabla Impacto'!$F$223&amp;"Por favor no seleccionar los criterios de impacto(Afectación Económica o presupuestal y Pérdida Reputacional)",J64)</f>
        <v>0</v>
      </c>
      <c r="L64" s="233" t="str">
        <f ca="1">IF(OR(K64='Tabla Impacto'!$C$11,K64='Tabla Impacto'!$D$11),"Leve",IF(OR(K64='Tabla Impacto'!$C$12,K64='Tabla Impacto'!$D$12),"Menor",IF(OR(K64='Tabla Impacto'!$C$13,K64='Tabla Impacto'!$D$13),"Moderado",IF(OR(K64='Tabla Impacto'!$C$14,K64='Tabla Impacto'!$D$14),"Mayor",IF(OR(K64='Tabla Impacto'!$C$15,K64='Tabla Impacto'!$D$15),"Catastrófico","")))))</f>
        <v/>
      </c>
      <c r="M64" s="218" t="str">
        <f ca="1">IF(L64="","",IF(L64="Leve",0.2,IF(L64="Menor",0.4,IF(L64="Moderado",0.6,IF(L64="Mayor",0.8,IF(L64="Catastrófico",1,))))))</f>
        <v/>
      </c>
      <c r="N64" s="21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32"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22"/>
      <c r="B65" s="225"/>
      <c r="C65" s="225"/>
      <c r="D65" s="225"/>
      <c r="E65" s="228"/>
      <c r="F65" s="225"/>
      <c r="G65" s="231"/>
      <c r="H65" s="234"/>
      <c r="I65" s="219"/>
      <c r="J65" s="237"/>
      <c r="K65" s="219">
        <f ca="1">IF(NOT(ISERROR(MATCH(J65,_xlfn.ANCHORARRAY(E76),0))),I78&amp;"Por favor no seleccionar los criterios de impacto",J65)</f>
        <v>0</v>
      </c>
      <c r="L65" s="234"/>
      <c r="M65" s="219"/>
      <c r="N65" s="216"/>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32" t="str">
        <f>IFERROR(IF(AND(Q64="Impacto",Q65="Impacto"),(AB58-(+AB58*T65)),IF(Q65="Impacto",($M$64-(+$M$64*T65)),IF(Q65="Probabilidad",AB58,""))),"")</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22"/>
      <c r="B66" s="225"/>
      <c r="C66" s="225"/>
      <c r="D66" s="225"/>
      <c r="E66" s="228"/>
      <c r="F66" s="225"/>
      <c r="G66" s="231"/>
      <c r="H66" s="234"/>
      <c r="I66" s="219"/>
      <c r="J66" s="237"/>
      <c r="K66" s="219">
        <f ca="1">IF(NOT(ISERROR(MATCH(J66,_xlfn.ANCHORARRAY(E77),0))),I79&amp;"Por favor no seleccionar los criterios de impacto",J66)</f>
        <v>0</v>
      </c>
      <c r="L66" s="234"/>
      <c r="M66" s="219"/>
      <c r="N66" s="216"/>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32"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22"/>
      <c r="B67" s="225"/>
      <c r="C67" s="225"/>
      <c r="D67" s="225"/>
      <c r="E67" s="228"/>
      <c r="F67" s="225"/>
      <c r="G67" s="231"/>
      <c r="H67" s="234"/>
      <c r="I67" s="219"/>
      <c r="J67" s="237"/>
      <c r="K67" s="219">
        <f ca="1">IF(NOT(ISERROR(MATCH(J67,_xlfn.ANCHORARRAY(E78),0))),I80&amp;"Por favor no seleccionar los criterios de impacto",J67)</f>
        <v>0</v>
      </c>
      <c r="L67" s="234"/>
      <c r="M67" s="219"/>
      <c r="N67" s="216"/>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32"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22"/>
      <c r="B68" s="225"/>
      <c r="C68" s="225"/>
      <c r="D68" s="225"/>
      <c r="E68" s="228"/>
      <c r="F68" s="225"/>
      <c r="G68" s="231"/>
      <c r="H68" s="234"/>
      <c r="I68" s="219"/>
      <c r="J68" s="237"/>
      <c r="K68" s="219">
        <f ca="1">IF(NOT(ISERROR(MATCH(J68,_xlfn.ANCHORARRAY(E79),0))),I81&amp;"Por favor no seleccionar los criterios de impacto",J68)</f>
        <v>0</v>
      </c>
      <c r="L68" s="234"/>
      <c r="M68" s="219"/>
      <c r="N68" s="216"/>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32"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23"/>
      <c r="B69" s="226"/>
      <c r="C69" s="226"/>
      <c r="D69" s="226"/>
      <c r="E69" s="229"/>
      <c r="F69" s="226"/>
      <c r="G69" s="232"/>
      <c r="H69" s="235"/>
      <c r="I69" s="220"/>
      <c r="J69" s="238"/>
      <c r="K69" s="220">
        <f ca="1">IF(NOT(ISERROR(MATCH(J69,_xlfn.ANCHORARRAY(E80),0))),I82&amp;"Por favor no seleccionar los criterios de impacto",J69)</f>
        <v>0</v>
      </c>
      <c r="L69" s="235"/>
      <c r="M69" s="220"/>
      <c r="N69" s="217"/>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32" t="str">
        <f t="shared" si="74"/>
        <v/>
      </c>
      <c r="AC69" s="133" t="str">
        <f t="shared" si="75"/>
        <v/>
      </c>
      <c r="AD69" s="134"/>
      <c r="AE69" s="135"/>
      <c r="AF69" s="136"/>
      <c r="AG69" s="137"/>
      <c r="AH69" s="137"/>
      <c r="AI69" s="135"/>
      <c r="AJ69" s="136"/>
    </row>
    <row r="70" spans="1:36" ht="49.5" customHeight="1" x14ac:dyDescent="0.3">
      <c r="A70" s="6"/>
      <c r="B70" s="239" t="s">
        <v>131</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1"/>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B70:AJ70"/>
    <mergeCell ref="I64:I69"/>
    <mergeCell ref="J64:J69"/>
    <mergeCell ref="K64:K69"/>
    <mergeCell ref="L64:L69"/>
    <mergeCell ref="M64:M69"/>
    <mergeCell ref="N64:N69"/>
    <mergeCell ref="M58:M63"/>
    <mergeCell ref="N58:N63"/>
    <mergeCell ref="I58:I63"/>
    <mergeCell ref="J58:J63"/>
    <mergeCell ref="K58:K63"/>
    <mergeCell ref="L58:L63"/>
    <mergeCell ref="A64:A69"/>
    <mergeCell ref="B64:B69"/>
    <mergeCell ref="C64:C69"/>
    <mergeCell ref="D64:D69"/>
    <mergeCell ref="E64:E69"/>
    <mergeCell ref="F64:F69"/>
    <mergeCell ref="G64:G69"/>
    <mergeCell ref="H64:H69"/>
    <mergeCell ref="G58:G63"/>
    <mergeCell ref="H58:H63"/>
    <mergeCell ref="A58:A63"/>
    <mergeCell ref="B58:B63"/>
    <mergeCell ref="C58:C63"/>
    <mergeCell ref="D58:D63"/>
    <mergeCell ref="E58:E63"/>
    <mergeCell ref="F58:F63"/>
    <mergeCell ref="I52:I57"/>
    <mergeCell ref="J52:J57"/>
    <mergeCell ref="K52:K57"/>
    <mergeCell ref="L52:L57"/>
    <mergeCell ref="M52:M57"/>
    <mergeCell ref="N52:N57"/>
    <mergeCell ref="M46:M51"/>
    <mergeCell ref="N46:N51"/>
    <mergeCell ref="A52:A57"/>
    <mergeCell ref="B52:B57"/>
    <mergeCell ref="C52:C57"/>
    <mergeCell ref="D52:D57"/>
    <mergeCell ref="E52:E57"/>
    <mergeCell ref="F52:F57"/>
    <mergeCell ref="G52:G57"/>
    <mergeCell ref="H52:H57"/>
    <mergeCell ref="G46:G51"/>
    <mergeCell ref="H46:H51"/>
    <mergeCell ref="I46:I51"/>
    <mergeCell ref="J46:J51"/>
    <mergeCell ref="K46:K51"/>
    <mergeCell ref="L46:L51"/>
    <mergeCell ref="A46:A51"/>
    <mergeCell ref="B46:B51"/>
    <mergeCell ref="C46:C51"/>
    <mergeCell ref="D46:D51"/>
    <mergeCell ref="E46:E51"/>
    <mergeCell ref="F46:F51"/>
    <mergeCell ref="I40:I45"/>
    <mergeCell ref="J40:J45"/>
    <mergeCell ref="K40:K45"/>
    <mergeCell ref="L40:L45"/>
    <mergeCell ref="M40:M45"/>
    <mergeCell ref="N40:N45"/>
    <mergeCell ref="M34:M39"/>
    <mergeCell ref="N34:N39"/>
    <mergeCell ref="A40:A45"/>
    <mergeCell ref="B40:B45"/>
    <mergeCell ref="C40:C45"/>
    <mergeCell ref="D40:D45"/>
    <mergeCell ref="E40:E45"/>
    <mergeCell ref="F40:F45"/>
    <mergeCell ref="G40:G45"/>
    <mergeCell ref="H40:H45"/>
    <mergeCell ref="G34:G39"/>
    <mergeCell ref="H34:H39"/>
    <mergeCell ref="I34:I39"/>
    <mergeCell ref="J34:J39"/>
    <mergeCell ref="K34:K39"/>
    <mergeCell ref="L34:L39"/>
    <mergeCell ref="A34:A39"/>
    <mergeCell ref="B34:B39"/>
    <mergeCell ref="C34:C39"/>
    <mergeCell ref="D34:D39"/>
    <mergeCell ref="E34:E39"/>
    <mergeCell ref="F34:F39"/>
    <mergeCell ref="I28:I33"/>
    <mergeCell ref="J28:J33"/>
    <mergeCell ref="K28:K33"/>
    <mergeCell ref="L28:L33"/>
    <mergeCell ref="M28:M33"/>
    <mergeCell ref="N28:N33"/>
    <mergeCell ref="M22:M27"/>
    <mergeCell ref="N22:N27"/>
    <mergeCell ref="A28:A33"/>
    <mergeCell ref="B28:B33"/>
    <mergeCell ref="C28:C33"/>
    <mergeCell ref="D28:D33"/>
    <mergeCell ref="E28:E33"/>
    <mergeCell ref="F28:F33"/>
    <mergeCell ref="G28:G33"/>
    <mergeCell ref="H28:H33"/>
    <mergeCell ref="G22:G27"/>
    <mergeCell ref="H22:H27"/>
    <mergeCell ref="I22:I27"/>
    <mergeCell ref="J22:J27"/>
    <mergeCell ref="K22:K27"/>
    <mergeCell ref="L22:L27"/>
    <mergeCell ref="A22:A27"/>
    <mergeCell ref="B22:B27"/>
    <mergeCell ref="C22:C27"/>
    <mergeCell ref="D22:D27"/>
    <mergeCell ref="E22:E27"/>
    <mergeCell ref="F22:F27"/>
    <mergeCell ref="I16:I21"/>
    <mergeCell ref="J16:J21"/>
    <mergeCell ref="K16:K21"/>
    <mergeCell ref="L16:L21"/>
    <mergeCell ref="M16:M21"/>
    <mergeCell ref="M10:M15"/>
    <mergeCell ref="N10:N15"/>
    <mergeCell ref="A16:A21"/>
    <mergeCell ref="B16:B21"/>
    <mergeCell ref="C16:C21"/>
    <mergeCell ref="D16:D21"/>
    <mergeCell ref="E16:E21"/>
    <mergeCell ref="F16:F21"/>
    <mergeCell ref="G16:G21"/>
    <mergeCell ref="H16:H21"/>
    <mergeCell ref="G10:G15"/>
    <mergeCell ref="H10:H15"/>
    <mergeCell ref="I10:I15"/>
    <mergeCell ref="J10:J15"/>
    <mergeCell ref="K10:K15"/>
    <mergeCell ref="L10:L15"/>
    <mergeCell ref="A10:A15"/>
    <mergeCell ref="B10:B15"/>
    <mergeCell ref="C10:C15"/>
    <mergeCell ref="D10:D15"/>
    <mergeCell ref="E10:E15"/>
    <mergeCell ref="F10:F15"/>
    <mergeCell ref="AB8:AB9"/>
    <mergeCell ref="AC8:AC9"/>
    <mergeCell ref="P8:P9"/>
    <mergeCell ref="Q8:Q9"/>
    <mergeCell ref="R8:W8"/>
    <mergeCell ref="X8:X9"/>
    <mergeCell ref="Y8:Y9"/>
    <mergeCell ref="Z8:Z9"/>
    <mergeCell ref="N16:N21"/>
    <mergeCell ref="J8:J9"/>
    <mergeCell ref="K8:K9"/>
    <mergeCell ref="L8:L9"/>
    <mergeCell ref="M8:M9"/>
    <mergeCell ref="N8:N9"/>
    <mergeCell ref="O8:O9"/>
    <mergeCell ref="AE7:AJ7"/>
    <mergeCell ref="A8:A9"/>
    <mergeCell ref="B8:B9"/>
    <mergeCell ref="C8:C9"/>
    <mergeCell ref="D8:D9"/>
    <mergeCell ref="E8:E9"/>
    <mergeCell ref="F8:F9"/>
    <mergeCell ref="G8:G9"/>
    <mergeCell ref="H8:H9"/>
    <mergeCell ref="I8:I9"/>
    <mergeCell ref="AG8:AG9"/>
    <mergeCell ref="AH8:AH9"/>
    <mergeCell ref="AI8:AI9"/>
    <mergeCell ref="AJ8:AJ9"/>
    <mergeCell ref="AD8:AD9"/>
    <mergeCell ref="AE8:AE9"/>
    <mergeCell ref="AF8:AF9"/>
    <mergeCell ref="AA8:AA9"/>
    <mergeCell ref="A6:B6"/>
    <mergeCell ref="C6:N6"/>
    <mergeCell ref="A7:G7"/>
    <mergeCell ref="H7:N7"/>
    <mergeCell ref="O7:W7"/>
    <mergeCell ref="X7:AD7"/>
    <mergeCell ref="A1:AJ2"/>
    <mergeCell ref="A4:B4"/>
    <mergeCell ref="C4:N4"/>
    <mergeCell ref="O4:Q4"/>
    <mergeCell ref="A5:B5"/>
    <mergeCell ref="C5:N5"/>
  </mergeCells>
  <conditionalFormatting sqref="H10 H16">
    <cfRule type="cellIs" dxfId="1389" priority="227" operator="equal">
      <formula>"Muy Alta"</formula>
    </cfRule>
    <cfRule type="cellIs" dxfId="1388" priority="228" operator="equal">
      <formula>"Alta"</formula>
    </cfRule>
    <cfRule type="cellIs" dxfId="1387" priority="229" operator="equal">
      <formula>"Media"</formula>
    </cfRule>
    <cfRule type="cellIs" dxfId="1386" priority="230" operator="equal">
      <formula>"Baja"</formula>
    </cfRule>
    <cfRule type="cellIs" dxfId="1385" priority="231" operator="equal">
      <formula>"Muy Baja"</formula>
    </cfRule>
  </conditionalFormatting>
  <conditionalFormatting sqref="L10 L16 L22 L28 L34 L40 L46 L52 L58 L64">
    <cfRule type="cellIs" dxfId="1384" priority="222" operator="equal">
      <formula>"Catastrófico"</formula>
    </cfRule>
    <cfRule type="cellIs" dxfId="1383" priority="223" operator="equal">
      <formula>"Mayor"</formula>
    </cfRule>
    <cfRule type="cellIs" dxfId="1382" priority="224" operator="equal">
      <formula>"Moderado"</formula>
    </cfRule>
    <cfRule type="cellIs" dxfId="1381" priority="225" operator="equal">
      <formula>"Menor"</formula>
    </cfRule>
    <cfRule type="cellIs" dxfId="1380" priority="226" operator="equal">
      <formula>"Leve"</formula>
    </cfRule>
  </conditionalFormatting>
  <conditionalFormatting sqref="N10">
    <cfRule type="cellIs" dxfId="1379" priority="218" operator="equal">
      <formula>"Extremo"</formula>
    </cfRule>
    <cfRule type="cellIs" dxfId="1378" priority="219" operator="equal">
      <formula>"Alto"</formula>
    </cfRule>
    <cfRule type="cellIs" dxfId="1377" priority="220" operator="equal">
      <formula>"Moderado"</formula>
    </cfRule>
    <cfRule type="cellIs" dxfId="1376" priority="221" operator="equal">
      <formula>"Bajo"</formula>
    </cfRule>
  </conditionalFormatting>
  <conditionalFormatting sqref="Y10:Y15">
    <cfRule type="cellIs" dxfId="1375" priority="213" operator="equal">
      <formula>"Muy Alta"</formula>
    </cfRule>
    <cfRule type="cellIs" dxfId="1374" priority="214" operator="equal">
      <formula>"Alta"</formula>
    </cfRule>
    <cfRule type="cellIs" dxfId="1373" priority="215" operator="equal">
      <formula>"Media"</formula>
    </cfRule>
    <cfRule type="cellIs" dxfId="1372" priority="216" operator="equal">
      <formula>"Baja"</formula>
    </cfRule>
    <cfRule type="cellIs" dxfId="1371" priority="217" operator="equal">
      <formula>"Muy Baja"</formula>
    </cfRule>
  </conditionalFormatting>
  <conditionalFormatting sqref="AA10:AA15">
    <cfRule type="cellIs" dxfId="1370" priority="208" operator="equal">
      <formula>"Catastrófico"</formula>
    </cfRule>
    <cfRule type="cellIs" dxfId="1369" priority="209" operator="equal">
      <formula>"Mayor"</formula>
    </cfRule>
    <cfRule type="cellIs" dxfId="1368" priority="210" operator="equal">
      <formula>"Moderado"</formula>
    </cfRule>
    <cfRule type="cellIs" dxfId="1367" priority="211" operator="equal">
      <formula>"Menor"</formula>
    </cfRule>
    <cfRule type="cellIs" dxfId="1366" priority="212" operator="equal">
      <formula>"Leve"</formula>
    </cfRule>
  </conditionalFormatting>
  <conditionalFormatting sqref="AC10:AC15">
    <cfRule type="cellIs" dxfId="1365" priority="204" operator="equal">
      <formula>"Extremo"</formula>
    </cfRule>
    <cfRule type="cellIs" dxfId="1364" priority="205" operator="equal">
      <formula>"Alto"</formula>
    </cfRule>
    <cfRule type="cellIs" dxfId="1363" priority="206" operator="equal">
      <formula>"Moderado"</formula>
    </cfRule>
    <cfRule type="cellIs" dxfId="1362" priority="207" operator="equal">
      <formula>"Bajo"</formula>
    </cfRule>
  </conditionalFormatting>
  <conditionalFormatting sqref="H58">
    <cfRule type="cellIs" dxfId="1361" priority="43" operator="equal">
      <formula>"Muy Alta"</formula>
    </cfRule>
    <cfRule type="cellIs" dxfId="1360" priority="44" operator="equal">
      <formula>"Alta"</formula>
    </cfRule>
    <cfRule type="cellIs" dxfId="1359" priority="45" operator="equal">
      <formula>"Media"</formula>
    </cfRule>
    <cfRule type="cellIs" dxfId="1358" priority="46" operator="equal">
      <formula>"Baja"</formula>
    </cfRule>
    <cfRule type="cellIs" dxfId="1357" priority="47" operator="equal">
      <formula>"Muy Baja"</formula>
    </cfRule>
  </conditionalFormatting>
  <conditionalFormatting sqref="N16">
    <cfRule type="cellIs" dxfId="1356" priority="200" operator="equal">
      <formula>"Extremo"</formula>
    </cfRule>
    <cfRule type="cellIs" dxfId="1355" priority="201" operator="equal">
      <formula>"Alto"</formula>
    </cfRule>
    <cfRule type="cellIs" dxfId="1354" priority="202" operator="equal">
      <formula>"Moderado"</formula>
    </cfRule>
    <cfRule type="cellIs" dxfId="1353" priority="203" operator="equal">
      <formula>"Bajo"</formula>
    </cfRule>
  </conditionalFormatting>
  <conditionalFormatting sqref="Y16:Y21">
    <cfRule type="cellIs" dxfId="1352" priority="195" operator="equal">
      <formula>"Muy Alta"</formula>
    </cfRule>
    <cfRule type="cellIs" dxfId="1351" priority="196" operator="equal">
      <formula>"Alta"</formula>
    </cfRule>
    <cfRule type="cellIs" dxfId="1350" priority="197" operator="equal">
      <formula>"Media"</formula>
    </cfRule>
    <cfRule type="cellIs" dxfId="1349" priority="198" operator="equal">
      <formula>"Baja"</formula>
    </cfRule>
    <cfRule type="cellIs" dxfId="1348" priority="199" operator="equal">
      <formula>"Muy Baja"</formula>
    </cfRule>
  </conditionalFormatting>
  <conditionalFormatting sqref="AA16:AA21">
    <cfRule type="cellIs" dxfId="1347" priority="190" operator="equal">
      <formula>"Catastrófico"</formula>
    </cfRule>
    <cfRule type="cellIs" dxfId="1346" priority="191" operator="equal">
      <formula>"Mayor"</formula>
    </cfRule>
    <cfRule type="cellIs" dxfId="1345" priority="192" operator="equal">
      <formula>"Moderado"</formula>
    </cfRule>
    <cfRule type="cellIs" dxfId="1344" priority="193" operator="equal">
      <formula>"Menor"</formula>
    </cfRule>
    <cfRule type="cellIs" dxfId="1343" priority="194" operator="equal">
      <formula>"Leve"</formula>
    </cfRule>
  </conditionalFormatting>
  <conditionalFormatting sqref="AC16:AC21">
    <cfRule type="cellIs" dxfId="1342" priority="186" operator="equal">
      <formula>"Extremo"</formula>
    </cfRule>
    <cfRule type="cellIs" dxfId="1341" priority="187" operator="equal">
      <formula>"Alto"</formula>
    </cfRule>
    <cfRule type="cellIs" dxfId="1340" priority="188" operator="equal">
      <formula>"Moderado"</formula>
    </cfRule>
    <cfRule type="cellIs" dxfId="1339" priority="189" operator="equal">
      <formula>"Bajo"</formula>
    </cfRule>
  </conditionalFormatting>
  <conditionalFormatting sqref="H22">
    <cfRule type="cellIs" dxfId="1338" priority="181" operator="equal">
      <formula>"Muy Alta"</formula>
    </cfRule>
    <cfRule type="cellIs" dxfId="1337" priority="182" operator="equal">
      <formula>"Alta"</formula>
    </cfRule>
    <cfRule type="cellIs" dxfId="1336" priority="183" operator="equal">
      <formula>"Media"</formula>
    </cfRule>
    <cfRule type="cellIs" dxfId="1335" priority="184" operator="equal">
      <formula>"Baja"</formula>
    </cfRule>
    <cfRule type="cellIs" dxfId="1334" priority="185" operator="equal">
      <formula>"Muy Baja"</formula>
    </cfRule>
  </conditionalFormatting>
  <conditionalFormatting sqref="N22">
    <cfRule type="cellIs" dxfId="1333" priority="177" operator="equal">
      <formula>"Extremo"</formula>
    </cfRule>
    <cfRule type="cellIs" dxfId="1332" priority="178" operator="equal">
      <formula>"Alto"</formula>
    </cfRule>
    <cfRule type="cellIs" dxfId="1331" priority="179" operator="equal">
      <formula>"Moderado"</formula>
    </cfRule>
    <cfRule type="cellIs" dxfId="1330" priority="180" operator="equal">
      <formula>"Bajo"</formula>
    </cfRule>
  </conditionalFormatting>
  <conditionalFormatting sqref="Y22:Y27">
    <cfRule type="cellIs" dxfId="1329" priority="172" operator="equal">
      <formula>"Muy Alta"</formula>
    </cfRule>
    <cfRule type="cellIs" dxfId="1328" priority="173" operator="equal">
      <formula>"Alta"</formula>
    </cfRule>
    <cfRule type="cellIs" dxfId="1327" priority="174" operator="equal">
      <formula>"Media"</formula>
    </cfRule>
    <cfRule type="cellIs" dxfId="1326" priority="175" operator="equal">
      <formula>"Baja"</formula>
    </cfRule>
    <cfRule type="cellIs" dxfId="1325" priority="176" operator="equal">
      <formula>"Muy Baja"</formula>
    </cfRule>
  </conditionalFormatting>
  <conditionalFormatting sqref="AA22:AA27">
    <cfRule type="cellIs" dxfId="1324" priority="167" operator="equal">
      <formula>"Catastrófico"</formula>
    </cfRule>
    <cfRule type="cellIs" dxfId="1323" priority="168" operator="equal">
      <formula>"Mayor"</formula>
    </cfRule>
    <cfRule type="cellIs" dxfId="1322" priority="169" operator="equal">
      <formula>"Moderado"</formula>
    </cfRule>
    <cfRule type="cellIs" dxfId="1321" priority="170" operator="equal">
      <formula>"Menor"</formula>
    </cfRule>
    <cfRule type="cellIs" dxfId="1320" priority="171" operator="equal">
      <formula>"Leve"</formula>
    </cfRule>
  </conditionalFormatting>
  <conditionalFormatting sqref="AC22:AC27">
    <cfRule type="cellIs" dxfId="1319" priority="163" operator="equal">
      <formula>"Extremo"</formula>
    </cfRule>
    <cfRule type="cellIs" dxfId="1318" priority="164" operator="equal">
      <formula>"Alto"</formula>
    </cfRule>
    <cfRule type="cellIs" dxfId="1317" priority="165" operator="equal">
      <formula>"Moderado"</formula>
    </cfRule>
    <cfRule type="cellIs" dxfId="1316" priority="166" operator="equal">
      <formula>"Bajo"</formula>
    </cfRule>
  </conditionalFormatting>
  <conditionalFormatting sqref="H28">
    <cfRule type="cellIs" dxfId="1315" priority="158" operator="equal">
      <formula>"Muy Alta"</formula>
    </cfRule>
    <cfRule type="cellIs" dxfId="1314" priority="159" operator="equal">
      <formula>"Alta"</formula>
    </cfRule>
    <cfRule type="cellIs" dxfId="1313" priority="160" operator="equal">
      <formula>"Media"</formula>
    </cfRule>
    <cfRule type="cellIs" dxfId="1312" priority="161" operator="equal">
      <formula>"Baja"</formula>
    </cfRule>
    <cfRule type="cellIs" dxfId="1311" priority="162" operator="equal">
      <formula>"Muy Baja"</formula>
    </cfRule>
  </conditionalFormatting>
  <conditionalFormatting sqref="N28">
    <cfRule type="cellIs" dxfId="1310" priority="154" operator="equal">
      <formula>"Extremo"</formula>
    </cfRule>
    <cfRule type="cellIs" dxfId="1309" priority="155" operator="equal">
      <formula>"Alto"</formula>
    </cfRule>
    <cfRule type="cellIs" dxfId="1308" priority="156" operator="equal">
      <formula>"Moderado"</formula>
    </cfRule>
    <cfRule type="cellIs" dxfId="1307" priority="157" operator="equal">
      <formula>"Bajo"</formula>
    </cfRule>
  </conditionalFormatting>
  <conditionalFormatting sqref="Y28:Y33">
    <cfRule type="cellIs" dxfId="1306" priority="149" operator="equal">
      <formula>"Muy Alta"</formula>
    </cfRule>
    <cfRule type="cellIs" dxfId="1305" priority="150" operator="equal">
      <formula>"Alta"</formula>
    </cfRule>
    <cfRule type="cellIs" dxfId="1304" priority="151" operator="equal">
      <formula>"Media"</formula>
    </cfRule>
    <cfRule type="cellIs" dxfId="1303" priority="152" operator="equal">
      <formula>"Baja"</formula>
    </cfRule>
    <cfRule type="cellIs" dxfId="1302" priority="153" operator="equal">
      <formula>"Muy Baja"</formula>
    </cfRule>
  </conditionalFormatting>
  <conditionalFormatting sqref="AA28:AA33">
    <cfRule type="cellIs" dxfId="1301" priority="144" operator="equal">
      <formula>"Catastrófico"</formula>
    </cfRule>
    <cfRule type="cellIs" dxfId="1300" priority="145" operator="equal">
      <formula>"Mayor"</formula>
    </cfRule>
    <cfRule type="cellIs" dxfId="1299" priority="146" operator="equal">
      <formula>"Moderado"</formula>
    </cfRule>
    <cfRule type="cellIs" dxfId="1298" priority="147" operator="equal">
      <formula>"Menor"</formula>
    </cfRule>
    <cfRule type="cellIs" dxfId="1297" priority="148" operator="equal">
      <formula>"Leve"</formula>
    </cfRule>
  </conditionalFormatting>
  <conditionalFormatting sqref="AC28:AC33">
    <cfRule type="cellIs" dxfId="1296" priority="140" operator="equal">
      <formula>"Extremo"</formula>
    </cfRule>
    <cfRule type="cellIs" dxfId="1295" priority="141" operator="equal">
      <formula>"Alto"</formula>
    </cfRule>
    <cfRule type="cellIs" dxfId="1294" priority="142" operator="equal">
      <formula>"Moderado"</formula>
    </cfRule>
    <cfRule type="cellIs" dxfId="1293" priority="143" operator="equal">
      <formula>"Bajo"</formula>
    </cfRule>
  </conditionalFormatting>
  <conditionalFormatting sqref="H34">
    <cfRule type="cellIs" dxfId="1292" priority="135" operator="equal">
      <formula>"Muy Alta"</formula>
    </cfRule>
    <cfRule type="cellIs" dxfId="1291" priority="136" operator="equal">
      <formula>"Alta"</formula>
    </cfRule>
    <cfRule type="cellIs" dxfId="1290" priority="137" operator="equal">
      <formula>"Media"</formula>
    </cfRule>
    <cfRule type="cellIs" dxfId="1289" priority="138" operator="equal">
      <formula>"Baja"</formula>
    </cfRule>
    <cfRule type="cellIs" dxfId="1288" priority="139" operator="equal">
      <formula>"Muy Baja"</formula>
    </cfRule>
  </conditionalFormatting>
  <conditionalFormatting sqref="N34">
    <cfRule type="cellIs" dxfId="1287" priority="131" operator="equal">
      <formula>"Extremo"</formula>
    </cfRule>
    <cfRule type="cellIs" dxfId="1286" priority="132" operator="equal">
      <formula>"Alto"</formula>
    </cfRule>
    <cfRule type="cellIs" dxfId="1285" priority="133" operator="equal">
      <formula>"Moderado"</formula>
    </cfRule>
    <cfRule type="cellIs" dxfId="1284" priority="134" operator="equal">
      <formula>"Bajo"</formula>
    </cfRule>
  </conditionalFormatting>
  <conditionalFormatting sqref="Y34:Y39">
    <cfRule type="cellIs" dxfId="1283" priority="126" operator="equal">
      <formula>"Muy Alta"</formula>
    </cfRule>
    <cfRule type="cellIs" dxfId="1282" priority="127" operator="equal">
      <formula>"Alta"</formula>
    </cfRule>
    <cfRule type="cellIs" dxfId="1281" priority="128" operator="equal">
      <formula>"Media"</formula>
    </cfRule>
    <cfRule type="cellIs" dxfId="1280" priority="129" operator="equal">
      <formula>"Baja"</formula>
    </cfRule>
    <cfRule type="cellIs" dxfId="1279" priority="130" operator="equal">
      <formula>"Muy Baja"</formula>
    </cfRule>
  </conditionalFormatting>
  <conditionalFormatting sqref="AA34:AA39">
    <cfRule type="cellIs" dxfId="1278" priority="121" operator="equal">
      <formula>"Catastrófico"</formula>
    </cfRule>
    <cfRule type="cellIs" dxfId="1277" priority="122" operator="equal">
      <formula>"Mayor"</formula>
    </cfRule>
    <cfRule type="cellIs" dxfId="1276" priority="123" operator="equal">
      <formula>"Moderado"</formula>
    </cfRule>
    <cfRule type="cellIs" dxfId="1275" priority="124" operator="equal">
      <formula>"Menor"</formula>
    </cfRule>
    <cfRule type="cellIs" dxfId="1274" priority="125" operator="equal">
      <formula>"Leve"</formula>
    </cfRule>
  </conditionalFormatting>
  <conditionalFormatting sqref="AC34:AC39">
    <cfRule type="cellIs" dxfId="1273" priority="117" operator="equal">
      <formula>"Extremo"</formula>
    </cfRule>
    <cfRule type="cellIs" dxfId="1272" priority="118" operator="equal">
      <formula>"Alto"</formula>
    </cfRule>
    <cfRule type="cellIs" dxfId="1271" priority="119" operator="equal">
      <formula>"Moderado"</formula>
    </cfRule>
    <cfRule type="cellIs" dxfId="1270" priority="120" operator="equal">
      <formula>"Bajo"</formula>
    </cfRule>
  </conditionalFormatting>
  <conditionalFormatting sqref="H40">
    <cfRule type="cellIs" dxfId="1269" priority="112" operator="equal">
      <formula>"Muy Alta"</formula>
    </cfRule>
    <cfRule type="cellIs" dxfId="1268" priority="113" operator="equal">
      <formula>"Alta"</formula>
    </cfRule>
    <cfRule type="cellIs" dxfId="1267" priority="114" operator="equal">
      <formula>"Media"</formula>
    </cfRule>
    <cfRule type="cellIs" dxfId="1266" priority="115" operator="equal">
      <formula>"Baja"</formula>
    </cfRule>
    <cfRule type="cellIs" dxfId="1265" priority="116" operator="equal">
      <formula>"Muy Baja"</formula>
    </cfRule>
  </conditionalFormatting>
  <conditionalFormatting sqref="N40">
    <cfRule type="cellIs" dxfId="1264" priority="108" operator="equal">
      <formula>"Extremo"</formula>
    </cfRule>
    <cfRule type="cellIs" dxfId="1263" priority="109" operator="equal">
      <formula>"Alto"</formula>
    </cfRule>
    <cfRule type="cellIs" dxfId="1262" priority="110" operator="equal">
      <formula>"Moderado"</formula>
    </cfRule>
    <cfRule type="cellIs" dxfId="1261" priority="111" operator="equal">
      <formula>"Bajo"</formula>
    </cfRule>
  </conditionalFormatting>
  <conditionalFormatting sqref="Y40:Y45">
    <cfRule type="cellIs" dxfId="1260" priority="103" operator="equal">
      <formula>"Muy Alta"</formula>
    </cfRule>
    <cfRule type="cellIs" dxfId="1259" priority="104" operator="equal">
      <formula>"Alta"</formula>
    </cfRule>
    <cfRule type="cellIs" dxfId="1258" priority="105" operator="equal">
      <formula>"Media"</formula>
    </cfRule>
    <cfRule type="cellIs" dxfId="1257" priority="106" operator="equal">
      <formula>"Baja"</formula>
    </cfRule>
    <cfRule type="cellIs" dxfId="1256" priority="107" operator="equal">
      <formula>"Muy Baja"</formula>
    </cfRule>
  </conditionalFormatting>
  <conditionalFormatting sqref="AA40:AA45">
    <cfRule type="cellIs" dxfId="1255" priority="98" operator="equal">
      <formula>"Catastrófico"</formula>
    </cfRule>
    <cfRule type="cellIs" dxfId="1254" priority="99" operator="equal">
      <formula>"Mayor"</formula>
    </cfRule>
    <cfRule type="cellIs" dxfId="1253" priority="100" operator="equal">
      <formula>"Moderado"</formula>
    </cfRule>
    <cfRule type="cellIs" dxfId="1252" priority="101" operator="equal">
      <formula>"Menor"</formula>
    </cfRule>
    <cfRule type="cellIs" dxfId="1251" priority="102" operator="equal">
      <formula>"Leve"</formula>
    </cfRule>
  </conditionalFormatting>
  <conditionalFormatting sqref="AC40:AC45">
    <cfRule type="cellIs" dxfId="1250" priority="94" operator="equal">
      <formula>"Extremo"</formula>
    </cfRule>
    <cfRule type="cellIs" dxfId="1249" priority="95" operator="equal">
      <formula>"Alto"</formula>
    </cfRule>
    <cfRule type="cellIs" dxfId="1248" priority="96" operator="equal">
      <formula>"Moderado"</formula>
    </cfRule>
    <cfRule type="cellIs" dxfId="1247" priority="97" operator="equal">
      <formula>"Bajo"</formula>
    </cfRule>
  </conditionalFormatting>
  <conditionalFormatting sqref="H46">
    <cfRule type="cellIs" dxfId="1246" priority="89" operator="equal">
      <formula>"Muy Alta"</formula>
    </cfRule>
    <cfRule type="cellIs" dxfId="1245" priority="90" operator="equal">
      <formula>"Alta"</formula>
    </cfRule>
    <cfRule type="cellIs" dxfId="1244" priority="91" operator="equal">
      <formula>"Media"</formula>
    </cfRule>
    <cfRule type="cellIs" dxfId="1243" priority="92" operator="equal">
      <formula>"Baja"</formula>
    </cfRule>
    <cfRule type="cellIs" dxfId="1242" priority="93" operator="equal">
      <formula>"Muy Baja"</formula>
    </cfRule>
  </conditionalFormatting>
  <conditionalFormatting sqref="N46">
    <cfRule type="cellIs" dxfId="1241" priority="85" operator="equal">
      <formula>"Extremo"</formula>
    </cfRule>
    <cfRule type="cellIs" dxfId="1240" priority="86" operator="equal">
      <formula>"Alto"</formula>
    </cfRule>
    <cfRule type="cellIs" dxfId="1239" priority="87" operator="equal">
      <formula>"Moderado"</formula>
    </cfRule>
    <cfRule type="cellIs" dxfId="1238" priority="88" operator="equal">
      <formula>"Bajo"</formula>
    </cfRule>
  </conditionalFormatting>
  <conditionalFormatting sqref="Y46:Y51">
    <cfRule type="cellIs" dxfId="1237" priority="80" operator="equal">
      <formula>"Muy Alta"</formula>
    </cfRule>
    <cfRule type="cellIs" dxfId="1236" priority="81" operator="equal">
      <formula>"Alta"</formula>
    </cfRule>
    <cfRule type="cellIs" dxfId="1235" priority="82" operator="equal">
      <formula>"Media"</formula>
    </cfRule>
    <cfRule type="cellIs" dxfId="1234" priority="83" operator="equal">
      <formula>"Baja"</formula>
    </cfRule>
    <cfRule type="cellIs" dxfId="1233" priority="84" operator="equal">
      <formula>"Muy Baja"</formula>
    </cfRule>
  </conditionalFormatting>
  <conditionalFormatting sqref="AA46:AA51">
    <cfRule type="cellIs" dxfId="1232" priority="75" operator="equal">
      <formula>"Catastrófico"</formula>
    </cfRule>
    <cfRule type="cellIs" dxfId="1231" priority="76" operator="equal">
      <formula>"Mayor"</formula>
    </cfRule>
    <cfRule type="cellIs" dxfId="1230" priority="77" operator="equal">
      <formula>"Moderado"</formula>
    </cfRule>
    <cfRule type="cellIs" dxfId="1229" priority="78" operator="equal">
      <formula>"Menor"</formula>
    </cfRule>
    <cfRule type="cellIs" dxfId="1228" priority="79" operator="equal">
      <formula>"Leve"</formula>
    </cfRule>
  </conditionalFormatting>
  <conditionalFormatting sqref="AC46:AC51">
    <cfRule type="cellIs" dxfId="1227" priority="71" operator="equal">
      <formula>"Extremo"</formula>
    </cfRule>
    <cfRule type="cellIs" dxfId="1226" priority="72" operator="equal">
      <formula>"Alto"</formula>
    </cfRule>
    <cfRule type="cellIs" dxfId="1225" priority="73" operator="equal">
      <formula>"Moderado"</formula>
    </cfRule>
    <cfRule type="cellIs" dxfId="1224" priority="74" operator="equal">
      <formula>"Bajo"</formula>
    </cfRule>
  </conditionalFormatting>
  <conditionalFormatting sqref="H52">
    <cfRule type="cellIs" dxfId="1223" priority="66" operator="equal">
      <formula>"Muy Alta"</formula>
    </cfRule>
    <cfRule type="cellIs" dxfId="1222" priority="67" operator="equal">
      <formula>"Alta"</formula>
    </cfRule>
    <cfRule type="cellIs" dxfId="1221" priority="68" operator="equal">
      <formula>"Media"</formula>
    </cfRule>
    <cfRule type="cellIs" dxfId="1220" priority="69" operator="equal">
      <formula>"Baja"</formula>
    </cfRule>
    <cfRule type="cellIs" dxfId="1219" priority="70" operator="equal">
      <formula>"Muy Baja"</formula>
    </cfRule>
  </conditionalFormatting>
  <conditionalFormatting sqref="N52">
    <cfRule type="cellIs" dxfId="1218" priority="62" operator="equal">
      <formula>"Extremo"</formula>
    </cfRule>
    <cfRule type="cellIs" dxfId="1217" priority="63" operator="equal">
      <formula>"Alto"</formula>
    </cfRule>
    <cfRule type="cellIs" dxfId="1216" priority="64" operator="equal">
      <formula>"Moderado"</formula>
    </cfRule>
    <cfRule type="cellIs" dxfId="1215" priority="65" operator="equal">
      <formula>"Bajo"</formula>
    </cfRule>
  </conditionalFormatting>
  <conditionalFormatting sqref="Y52:Y57">
    <cfRule type="cellIs" dxfId="1214" priority="57" operator="equal">
      <formula>"Muy Alta"</formula>
    </cfRule>
    <cfRule type="cellIs" dxfId="1213" priority="58" operator="equal">
      <formula>"Alta"</formula>
    </cfRule>
    <cfRule type="cellIs" dxfId="1212" priority="59" operator="equal">
      <formula>"Media"</formula>
    </cfRule>
    <cfRule type="cellIs" dxfId="1211" priority="60" operator="equal">
      <formula>"Baja"</formula>
    </cfRule>
    <cfRule type="cellIs" dxfId="1210" priority="61" operator="equal">
      <formula>"Muy Baja"</formula>
    </cfRule>
  </conditionalFormatting>
  <conditionalFormatting sqref="AA52:AA57">
    <cfRule type="cellIs" dxfId="1209" priority="52" operator="equal">
      <formula>"Catastrófico"</formula>
    </cfRule>
    <cfRule type="cellIs" dxfId="1208" priority="53" operator="equal">
      <formula>"Mayor"</formula>
    </cfRule>
    <cfRule type="cellIs" dxfId="1207" priority="54" operator="equal">
      <formula>"Moderado"</formula>
    </cfRule>
    <cfRule type="cellIs" dxfId="1206" priority="55" operator="equal">
      <formula>"Menor"</formula>
    </cfRule>
    <cfRule type="cellIs" dxfId="1205" priority="56" operator="equal">
      <formula>"Leve"</formula>
    </cfRule>
  </conditionalFormatting>
  <conditionalFormatting sqref="AC52:AC57">
    <cfRule type="cellIs" dxfId="1204" priority="48" operator="equal">
      <formula>"Extremo"</formula>
    </cfRule>
    <cfRule type="cellIs" dxfId="1203" priority="49" operator="equal">
      <formula>"Alto"</formula>
    </cfRule>
    <cfRule type="cellIs" dxfId="1202" priority="50" operator="equal">
      <formula>"Moderado"</formula>
    </cfRule>
    <cfRule type="cellIs" dxfId="1201" priority="51" operator="equal">
      <formula>"Bajo"</formula>
    </cfRule>
  </conditionalFormatting>
  <conditionalFormatting sqref="N58">
    <cfRule type="cellIs" dxfId="1200" priority="39" operator="equal">
      <formula>"Extremo"</formula>
    </cfRule>
    <cfRule type="cellIs" dxfId="1199" priority="40" operator="equal">
      <formula>"Alto"</formula>
    </cfRule>
    <cfRule type="cellIs" dxfId="1198" priority="41" operator="equal">
      <formula>"Moderado"</formula>
    </cfRule>
    <cfRule type="cellIs" dxfId="1197" priority="42" operator="equal">
      <formula>"Bajo"</formula>
    </cfRule>
  </conditionalFormatting>
  <conditionalFormatting sqref="Y58:Y63">
    <cfRule type="cellIs" dxfId="1196" priority="34" operator="equal">
      <formula>"Muy Alta"</formula>
    </cfRule>
    <cfRule type="cellIs" dxfId="1195" priority="35" operator="equal">
      <formula>"Alta"</formula>
    </cfRule>
    <cfRule type="cellIs" dxfId="1194" priority="36" operator="equal">
      <formula>"Media"</formula>
    </cfRule>
    <cfRule type="cellIs" dxfId="1193" priority="37" operator="equal">
      <formula>"Baja"</formula>
    </cfRule>
    <cfRule type="cellIs" dxfId="1192" priority="38" operator="equal">
      <formula>"Muy Baja"</formula>
    </cfRule>
  </conditionalFormatting>
  <conditionalFormatting sqref="AA58:AA63">
    <cfRule type="cellIs" dxfId="1191" priority="29" operator="equal">
      <formula>"Catastrófico"</formula>
    </cfRule>
    <cfRule type="cellIs" dxfId="1190" priority="30" operator="equal">
      <formula>"Mayor"</formula>
    </cfRule>
    <cfRule type="cellIs" dxfId="1189" priority="31" operator="equal">
      <formula>"Moderado"</formula>
    </cfRule>
    <cfRule type="cellIs" dxfId="1188" priority="32" operator="equal">
      <formula>"Menor"</formula>
    </cfRule>
    <cfRule type="cellIs" dxfId="1187" priority="33" operator="equal">
      <formula>"Leve"</formula>
    </cfRule>
  </conditionalFormatting>
  <conditionalFormatting sqref="AC58:AC63">
    <cfRule type="cellIs" dxfId="1186" priority="25" operator="equal">
      <formula>"Extremo"</formula>
    </cfRule>
    <cfRule type="cellIs" dxfId="1185" priority="26" operator="equal">
      <formula>"Alto"</formula>
    </cfRule>
    <cfRule type="cellIs" dxfId="1184" priority="27" operator="equal">
      <formula>"Moderado"</formula>
    </cfRule>
    <cfRule type="cellIs" dxfId="1183" priority="28" operator="equal">
      <formula>"Bajo"</formula>
    </cfRule>
  </conditionalFormatting>
  <conditionalFormatting sqref="H64">
    <cfRule type="cellIs" dxfId="1182" priority="20" operator="equal">
      <formula>"Muy Alta"</formula>
    </cfRule>
    <cfRule type="cellIs" dxfId="1181" priority="21" operator="equal">
      <formula>"Alta"</formula>
    </cfRule>
    <cfRule type="cellIs" dxfId="1180" priority="22" operator="equal">
      <formula>"Media"</formula>
    </cfRule>
    <cfRule type="cellIs" dxfId="1179" priority="23" operator="equal">
      <formula>"Baja"</formula>
    </cfRule>
    <cfRule type="cellIs" dxfId="1178" priority="24" operator="equal">
      <formula>"Muy Baja"</formula>
    </cfRule>
  </conditionalFormatting>
  <conditionalFormatting sqref="N64">
    <cfRule type="cellIs" dxfId="1177" priority="16" operator="equal">
      <formula>"Extremo"</formula>
    </cfRule>
    <cfRule type="cellIs" dxfId="1176" priority="17" operator="equal">
      <formula>"Alto"</formula>
    </cfRule>
    <cfRule type="cellIs" dxfId="1175" priority="18" operator="equal">
      <formula>"Moderado"</formula>
    </cfRule>
    <cfRule type="cellIs" dxfId="1174" priority="19" operator="equal">
      <formula>"Bajo"</formula>
    </cfRule>
  </conditionalFormatting>
  <conditionalFormatting sqref="Y64:Y69">
    <cfRule type="cellIs" dxfId="1173" priority="11" operator="equal">
      <formula>"Muy Alta"</formula>
    </cfRule>
    <cfRule type="cellIs" dxfId="1172" priority="12" operator="equal">
      <formula>"Alta"</formula>
    </cfRule>
    <cfRule type="cellIs" dxfId="1171" priority="13" operator="equal">
      <formula>"Media"</formula>
    </cfRule>
    <cfRule type="cellIs" dxfId="1170" priority="14" operator="equal">
      <formula>"Baja"</formula>
    </cfRule>
    <cfRule type="cellIs" dxfId="1169" priority="15" operator="equal">
      <formula>"Muy Baja"</formula>
    </cfRule>
  </conditionalFormatting>
  <conditionalFormatting sqref="AA64:AA69">
    <cfRule type="cellIs" dxfId="1168" priority="6" operator="equal">
      <formula>"Catastrófico"</formula>
    </cfRule>
    <cfRule type="cellIs" dxfId="1167" priority="7" operator="equal">
      <formula>"Mayor"</formula>
    </cfRule>
    <cfRule type="cellIs" dxfId="1166" priority="8" operator="equal">
      <formula>"Moderado"</formula>
    </cfRule>
    <cfRule type="cellIs" dxfId="1165" priority="9" operator="equal">
      <formula>"Menor"</formula>
    </cfRule>
    <cfRule type="cellIs" dxfId="1164" priority="10" operator="equal">
      <formula>"Leve"</formula>
    </cfRule>
  </conditionalFormatting>
  <conditionalFormatting sqref="AC64:AC69">
    <cfRule type="cellIs" dxfId="1163" priority="2" operator="equal">
      <formula>"Extremo"</formula>
    </cfRule>
    <cfRule type="cellIs" dxfId="1162" priority="3" operator="equal">
      <formula>"Alto"</formula>
    </cfRule>
    <cfRule type="cellIs" dxfId="1161" priority="4" operator="equal">
      <formula>"Moderado"</formula>
    </cfRule>
    <cfRule type="cellIs" dxfId="1160" priority="5" operator="equal">
      <formula>"Bajo"</formula>
    </cfRule>
  </conditionalFormatting>
  <conditionalFormatting sqref="K10:K69">
    <cfRule type="containsText" dxfId="1159" priority="1" operator="containsText" text="❌">
      <formula>NOT(ISERROR(SEARCH("❌",K10)))</formula>
    </cfRule>
  </conditionalFormatting>
  <pageMargins left="0.69"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AE10:AE69</xm:sqref>
        </x14:dataValidation>
        <x14:dataValidation type="list" allowBlank="1" showInputMessage="1" showErrorMessage="1">
          <x14:formula1>
            <xm:f>'Tabla Impacto'!$F$210:$F$221</xm:f>
          </x14:formula1>
          <xm:sqref>J10:J69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controles'!$D$4:$D$6</xm:f>
          </x14:formula1>
          <xm:sqref>R10:R69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Intructivo</vt:lpstr>
      <vt:lpstr>DIRECCIONAMIENTO ESTRATEGICO</vt:lpstr>
      <vt:lpstr>DEPORTE ESTUDIANTIL Y F </vt:lpstr>
      <vt:lpstr>DEPORTE ASOCIADO</vt:lpstr>
      <vt:lpstr>DEPORTE SOCIAL Y C</vt:lpstr>
      <vt:lpstr>DEPORTE DE ALTO REN</vt:lpstr>
      <vt:lpstr>GESTION DE TH</vt:lpstr>
      <vt:lpstr>ADMINISTRATIVO Y FINANCIERO</vt:lpstr>
      <vt:lpstr>ADQUISICION  B Y S</vt:lpstr>
      <vt:lpstr>GESTION JURIDICA</vt:lpstr>
      <vt:lpstr>COMUNICACIONES INSTITUCIONALES</vt:lpstr>
      <vt:lpstr>GESTION DOCUMENTAL</vt:lpstr>
      <vt:lpstr>GESTION INTEGRAL</vt:lpstr>
      <vt:lpstr>CONTROL INTERNO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CONTROLINTERNO1</cp:lastModifiedBy>
  <cp:lastPrinted>2021-02-25T20:09:43Z</cp:lastPrinted>
  <dcterms:created xsi:type="dcterms:W3CDTF">2020-03-24T23:12:47Z</dcterms:created>
  <dcterms:modified xsi:type="dcterms:W3CDTF">2021-04-23T13:18:45Z</dcterms:modified>
</cp:coreProperties>
</file>