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2150" windowHeight="5235"/>
  </bookViews>
  <sheets>
    <sheet name="POAI 2023" sheetId="6" r:id="rId1"/>
    <sheet name="PPTO 2023 ENTRENADRORES" sheetId="4" state="hidden" r:id="rId2"/>
    <sheet name="PPTO 2023 ENTRE-DEPORT" sheetId="3" state="hidden" r:id="rId3"/>
    <sheet name="DIFENRENCIAS" sheetId="5" state="hidden" r:id="rId4"/>
    <sheet name="COMPARATIVO" sheetId="7" state="hidden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J28" l="1"/>
  <c r="K26"/>
  <c r="J22"/>
  <c r="C48" i="7"/>
  <c r="J44"/>
  <c r="C44"/>
  <c r="J37"/>
  <c r="J28"/>
  <c r="C28"/>
  <c r="J21"/>
  <c r="C21"/>
  <c r="C18"/>
  <c r="J18"/>
  <c r="J13"/>
  <c r="E43" l="1"/>
  <c r="G43" s="1"/>
  <c r="E42"/>
  <c r="G42" s="1"/>
  <c r="G41"/>
  <c r="E41"/>
  <c r="E40"/>
  <c r="G40" s="1"/>
  <c r="C37"/>
  <c r="E36"/>
  <c r="G36" s="1"/>
  <c r="E35"/>
  <c r="G35" s="1"/>
  <c r="E34"/>
  <c r="G34" s="1"/>
  <c r="E33"/>
  <c r="G33" s="1"/>
  <c r="E32"/>
  <c r="G32" s="1"/>
  <c r="G31"/>
  <c r="E31"/>
  <c r="E27"/>
  <c r="G27" s="1"/>
  <c r="E26"/>
  <c r="G26" s="1"/>
  <c r="E25"/>
  <c r="G25" s="1"/>
  <c r="E24"/>
  <c r="G24" s="1"/>
  <c r="E20"/>
  <c r="G20" s="1"/>
  <c r="G21" s="1"/>
  <c r="E17"/>
  <c r="G17" s="1"/>
  <c r="G16"/>
  <c r="C13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G4"/>
  <c r="E4"/>
  <c r="E3"/>
  <c r="G3" s="1"/>
  <c r="G21" i="3"/>
  <c r="E21"/>
  <c r="C33"/>
  <c r="C13"/>
  <c r="V8" i="6"/>
  <c r="V6"/>
  <c r="U6"/>
  <c r="U11" s="1"/>
  <c r="S11" s="1"/>
  <c r="W4"/>
  <c r="W3"/>
  <c r="E7" i="4"/>
  <c r="G7" s="1"/>
  <c r="G8" s="1"/>
  <c r="E12" i="3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C28" i="4"/>
  <c r="E27"/>
  <c r="G27" s="1"/>
  <c r="G26"/>
  <c r="E26"/>
  <c r="E25"/>
  <c r="G25" s="1"/>
  <c r="G24"/>
  <c r="G28" s="1"/>
  <c r="E24"/>
  <c r="E21"/>
  <c r="G21" s="1"/>
  <c r="E20"/>
  <c r="G20" s="1"/>
  <c r="E19"/>
  <c r="G19" s="1"/>
  <c r="G18"/>
  <c r="E18"/>
  <c r="E17"/>
  <c r="G17" s="1"/>
  <c r="G16"/>
  <c r="E16"/>
  <c r="E13"/>
  <c r="G13" s="1"/>
  <c r="E12"/>
  <c r="G12" s="1"/>
  <c r="G11"/>
  <c r="E11"/>
  <c r="E10"/>
  <c r="G10" s="1"/>
  <c r="G5"/>
  <c r="E5"/>
  <c r="G4"/>
  <c r="G6" s="1"/>
  <c r="G28" i="7" l="1"/>
  <c r="G18"/>
  <c r="G44"/>
  <c r="G37"/>
  <c r="G13"/>
  <c r="I49" s="1"/>
  <c r="G14" i="4"/>
  <c r="G30"/>
  <c r="G13" i="3"/>
  <c r="G22" i="4"/>
  <c r="G49" i="7" l="1"/>
  <c r="I43"/>
  <c r="I44" s="1"/>
  <c r="E24" i="3"/>
  <c r="E23"/>
  <c r="E22"/>
  <c r="G22" s="1"/>
  <c r="E18"/>
  <c r="G18" s="1"/>
  <c r="G19" s="1"/>
  <c r="E38" l="1"/>
  <c r="G38" s="1"/>
  <c r="E37"/>
  <c r="G37" s="1"/>
  <c r="E36"/>
  <c r="G36" s="1"/>
  <c r="E35"/>
  <c r="G35" s="1"/>
  <c r="E32"/>
  <c r="G32" s="1"/>
  <c r="E31"/>
  <c r="G31" s="1"/>
  <c r="E30"/>
  <c r="G30" s="1"/>
  <c r="E29"/>
  <c r="G29" s="1"/>
  <c r="E28"/>
  <c r="G28" s="1"/>
  <c r="E27"/>
  <c r="G27" s="1"/>
  <c r="G24"/>
  <c r="G23"/>
  <c r="G25" s="1"/>
  <c r="E16"/>
  <c r="G16" s="1"/>
  <c r="G15"/>
  <c r="G17" l="1"/>
  <c r="G39"/>
  <c r="G33"/>
  <c r="G41" l="1"/>
</calcChain>
</file>

<file path=xl/comments1.xml><?xml version="1.0" encoding="utf-8"?>
<comments xmlns="http://schemas.openxmlformats.org/spreadsheetml/2006/main">
  <authors>
    <author>Camilo Morales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Columna B del Plan Indicativo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Columnas D, E , F y G del Plan Indicativo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Columnas H y I del Plan Indicativo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Columnas K y L del Plan Indicativo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Columnas O, R, S, U y V del Plan Indicativo</t>
        </r>
      </text>
    </comment>
    <comment ref="P1" authorId="0">
      <text>
        <r>
          <rPr>
            <sz val="9"/>
            <color indexed="81"/>
            <rFont val="Tahoma"/>
            <family val="2"/>
          </rPr>
          <t>Diligenciar la información según la certificación del Banco de Proyectos.</t>
        </r>
      </text>
    </comment>
    <comment ref="R1" authorId="0">
      <text>
        <r>
          <rPr>
            <sz val="9"/>
            <color indexed="81"/>
            <rFont val="Tahoma"/>
            <family val="2"/>
          </rPr>
          <t>Realizar asignación presupuestal según techos entregados por la Sec. Hacienda.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Secretaría, Dirección o Coordinación Responsable de la ejecución del proyecto.</t>
        </r>
      </text>
    </comment>
  </commentList>
</comments>
</file>

<file path=xl/sharedStrings.xml><?xml version="1.0" encoding="utf-8"?>
<sst xmlns="http://schemas.openxmlformats.org/spreadsheetml/2006/main" count="362" uniqueCount="117">
  <si>
    <t xml:space="preserve">UNIDAD </t>
  </si>
  <si>
    <t>CANTIDAD</t>
  </si>
  <si>
    <t>TIEMPO</t>
  </si>
  <si>
    <t>Personas</t>
  </si>
  <si>
    <t>SUBTOTAL</t>
  </si>
  <si>
    <t>AREA METODOLOGICA</t>
  </si>
  <si>
    <t>AREA MEDICA</t>
  </si>
  <si>
    <t>ENTRENADORES ALTO RENDIMIENTO</t>
  </si>
  <si>
    <t>V/ UNITARIO</t>
  </si>
  <si>
    <t>V/ PARCIAL</t>
  </si>
  <si>
    <t xml:space="preserve">TOTAL </t>
  </si>
  <si>
    <t>PERSONAS</t>
  </si>
  <si>
    <t>DEPORTISTAS</t>
  </si>
  <si>
    <t xml:space="preserve"> DEPORTISTAS INTERNACIONAL II</t>
  </si>
  <si>
    <t xml:space="preserve"> DEPORTISTAS INTERNACIONAL III</t>
  </si>
  <si>
    <t xml:space="preserve"> DEPORTISTAS INTERNACIONAL IV</t>
  </si>
  <si>
    <t xml:space="preserve"> DEPORTISTAS NACIONAL I</t>
  </si>
  <si>
    <t xml:space="preserve"> DEPORTISTAS NACIONAL II</t>
  </si>
  <si>
    <t xml:space="preserve">  DEPORTISTAS NACIONAL III</t>
  </si>
  <si>
    <t xml:space="preserve"> DEPORTISTAS NACIONAL IV</t>
  </si>
  <si>
    <t xml:space="preserve"> DEPORTISTAS NACIONAL V</t>
  </si>
  <si>
    <t xml:space="preserve"> DEPORTISTAS NACIONALES VI</t>
  </si>
  <si>
    <t>COORDINADOR METODOLOGICO</t>
  </si>
  <si>
    <t xml:space="preserve"> METODOLOGOS</t>
  </si>
  <si>
    <t>SUPERVISOR DE CAMPO</t>
  </si>
  <si>
    <t xml:space="preserve"> PREPARADORES FISICOS </t>
  </si>
  <si>
    <t>COORDINADOR AREA BIOMEDICA</t>
  </si>
  <si>
    <t>MEDICO</t>
  </si>
  <si>
    <t xml:space="preserve"> FISIOTERAPEUTA</t>
  </si>
  <si>
    <t xml:space="preserve"> NUTRICIONISTA</t>
  </si>
  <si>
    <t xml:space="preserve">  PSICOLOGO</t>
  </si>
  <si>
    <t xml:space="preserve">  MASAJISTA O QUIROPRACTICO</t>
  </si>
  <si>
    <t>AREA PROFESIONAL</t>
  </si>
  <si>
    <t>APOYO A  LA GESTIÒN DE ALTO RENDIMIENTO</t>
  </si>
  <si>
    <t>APOYO PROFESIONAL</t>
  </si>
  <si>
    <t xml:space="preserve"> AUXILIAR DE APOYO</t>
  </si>
  <si>
    <t>APOYO LOGISTICO LIGAS DEPORTIVAS</t>
  </si>
  <si>
    <t>TOTAL TRASLADO PRESUPUESTAL</t>
  </si>
  <si>
    <t xml:space="preserve"> DEPORTISTAS INTERNACIONAL I</t>
  </si>
  <si>
    <t>TOTAL ORDENANZA 031/2020 Sobretasa al deporte</t>
  </si>
  <si>
    <t xml:space="preserve">ENTRENADORES ALTO RENDIMIENTO CONVENCIONAL </t>
  </si>
  <si>
    <t xml:space="preserve">ENTRENADORES ALTO RENDIMIENTO RANACIONAL </t>
  </si>
  <si>
    <t>PRESUPUESTO 2,023</t>
  </si>
  <si>
    <t>RAUL ENRIQUE GUTIERREZ TORREZ</t>
  </si>
  <si>
    <t xml:space="preserve">Coordinador Alto rendimiento </t>
  </si>
  <si>
    <t>FORMADORES</t>
  </si>
  <si>
    <t>TOTAL PROYECTO</t>
  </si>
  <si>
    <t>TOTAL ENTRENADORES</t>
  </si>
  <si>
    <t>TOTAL DEPORTISTAS</t>
  </si>
  <si>
    <t>VALOR TOTAL</t>
  </si>
  <si>
    <t>VALOR QUE FALTA</t>
  </si>
  <si>
    <t>Línea estratégica del PDD aprobado</t>
  </si>
  <si>
    <t>Información de los indicadores de Bienestar PDD</t>
  </si>
  <si>
    <t xml:space="preserve">Sector de inversión del Manual de
Clasificación Programática del Gasto Público </t>
  </si>
  <si>
    <t>Programa de Inversión del Manual de
Clasificación Programática del Gasto Público</t>
  </si>
  <si>
    <t xml:space="preserve">Información del producto aprobado en el Plan de Desesarrollo Territorial (PDT) y su relación con el Catálogo de Productos de la Metodología General Ajustada (MGA) </t>
  </si>
  <si>
    <t xml:space="preserve">PROYECTO </t>
  </si>
  <si>
    <t>PRESUPUESTO PROYECTO</t>
  </si>
  <si>
    <t>RESPONSABLE</t>
  </si>
  <si>
    <t>CODIGO PRESUPUESTAL</t>
  </si>
  <si>
    <t>N°</t>
  </si>
  <si>
    <t>Línea estratégica</t>
  </si>
  <si>
    <t xml:space="preserve">Nombre
Indicador de Bienestar </t>
  </si>
  <si>
    <t>Línea Base indicador de Bienestar</t>
  </si>
  <si>
    <t>Unidad de Medida</t>
  </si>
  <si>
    <t>Meta de Bienestar esperada
2023</t>
  </si>
  <si>
    <t>Nombre del Sector</t>
  </si>
  <si>
    <t>Código del
sector</t>
  </si>
  <si>
    <t>Nombre de Programa</t>
  </si>
  <si>
    <t>Código del
Programa</t>
  </si>
  <si>
    <t>Meta aprobada en el PDD</t>
  </si>
  <si>
    <t>Nombre del Producto según MGA</t>
  </si>
  <si>
    <t>Codigo del Producto MGA</t>
  </si>
  <si>
    <t>Indicador de Producto según MGA</t>
  </si>
  <si>
    <t>Codigo del indicador de
Producto Según MGA</t>
  </si>
  <si>
    <t>Nombre del Proyecto</t>
  </si>
  <si>
    <t>BPIN</t>
  </si>
  <si>
    <t>ICLD</t>
  </si>
  <si>
    <t>REGALIAS</t>
  </si>
  <si>
    <t>OTRA (ESPECIFICAR)</t>
  </si>
  <si>
    <t>TOTAL 4 MESES</t>
  </si>
  <si>
    <t>EQUILIBRIO SOCIAL Y AMBIENTAL</t>
  </si>
  <si>
    <t>No de medalla obtenidas/medallas disputadas</t>
  </si>
  <si>
    <t>unidad</t>
  </si>
  <si>
    <t>Deporte y recreación</t>
  </si>
  <si>
    <t>Formación y preparación de deportistas (4302)</t>
  </si>
  <si>
    <t>Apoyar la preparación deportiva asignando entrenadores de alto rendimiento y grupo interdisciplinario para preparar a 3600 deportistas con enfoque diferencial, étnico-cultural, con miras a la participación en los XXII Juegos Deportivos Nacionales, los VI Juegos Paranacionales 2023, los IV y V Juegos de mar y playa.</t>
  </si>
  <si>
    <t>Servicio de preparación deportiva (4302001)</t>
  </si>
  <si>
    <t>Atletas preparados (430200100)</t>
  </si>
  <si>
    <t xml:space="preserve">APOYO INTEGRAL PARA LOS ENTRENADORES Y DEPORTISTAS EN SU PREPARACIÓN PARA LA PARTICIPACIÓN EN LOS JUEGOS NACIONALES Y PARANACIONALES 2023 QUE REPRESENTARAN AL DEPARTAMENTO DE SANTANDER
</t>
  </si>
  <si>
    <t>Deporte Alto Rendimiento</t>
  </si>
  <si>
    <t>2.3.2.02.02.009.43.4302.430200100.01 </t>
  </si>
  <si>
    <t>Porcentaje de avance</t>
  </si>
  <si>
    <t>Porcentaje</t>
  </si>
  <si>
    <t>Fomento a la recreación, la actividad física y el deporte para desarrollar entornos de convivencia y paz (4301)</t>
  </si>
  <si>
    <t xml:space="preserve">Adecuar y conservar 7 escenarios deportivos de competencia del Departamento con el objetivo de tener escenarios aptos, seguros con altos índices de calidad en el servicio para la comunidad santandereana. </t>
  </si>
  <si>
    <t>Servicio de mantenimiento a la infraestructura deportiva (4301004)</t>
  </si>
  <si>
    <t>Infraestructura deportiva mantenida (430100400)</t>
  </si>
  <si>
    <t>OPTIMIZACION DEL FORTALECIMIENTO Y SOSTENIMIENTO DE LOS ESCENARIOS DE LA UNIDAD DEPORTIVA ALFONSO LOPEZ DE BUCARAMANGA</t>
  </si>
  <si>
    <t>Deporte Social Comunitario</t>
  </si>
  <si>
    <t>2.3.2.02.02.009.43.4301.430100400.01 </t>
  </si>
  <si>
    <t>Apoyar y/o participar en 160 certámenes deportivos o concentraciones nacionales y/o internacionales en representación del departamento de Santander.</t>
  </si>
  <si>
    <t>Servicio de organización de eventos deportivos de alto rendimiento (4302004)</t>
  </si>
  <si>
    <t>Eventos deportivos de alto rendimiento con sede en Colombia realizados (430200401)</t>
  </si>
  <si>
    <t>APOYO PARA LA PARTICIPACIÓN DE LOS DEPORTISTAS EN FOGUEOS NACIONALES E INTERNACIONALES PREPARATORIOS A LOS JUEGOS NACIONALES 2023 POR EL DEPARTAMENTO DE SANTANDER</t>
  </si>
  <si>
    <t>2.3.2.02.02.009.43.4302.430200401.01 </t>
  </si>
  <si>
    <t>ENTRENADORES</t>
  </si>
  <si>
    <t>TOTAL MTTO</t>
  </si>
  <si>
    <t>CANTIDAD PROYECTO 2022</t>
  </si>
  <si>
    <t>CANTIDAD PROYECTO 2023</t>
  </si>
  <si>
    <t>TIEMPO 2023</t>
  </si>
  <si>
    <t>TIEMPO 2022</t>
  </si>
  <si>
    <t>TOTAL</t>
  </si>
  <si>
    <t>TOTAL DEL PROYECTO</t>
  </si>
  <si>
    <t>TOTAL VIGENCIA 2023</t>
  </si>
  <si>
    <t>TOTAL VIGENCIA 2022</t>
  </si>
  <si>
    <t>FALTA</t>
  </si>
</sst>
</file>

<file path=xl/styles.xml><?xml version="1.0" encoding="utf-8"?>
<styleSheet xmlns="http://schemas.openxmlformats.org/spreadsheetml/2006/main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\ #,##0"/>
    <numFmt numFmtId="167" formatCode="[$$-240A]\ #,##0;\-[$$-240A]\ #,##0"/>
    <numFmt numFmtId="168" formatCode="_-[$$-240A]\ * #,##0_-;\-[$$-240A]\ * #,##0_-;_-[$$-240A]\ * &quot;-&quot;??_-;_-@_-"/>
    <numFmt numFmtId="169" formatCode="_-&quot;$&quot;\ * #,##0_-;\-&quot;$&quot;\ * #,##0_-;_-&quot;$&quot;\ * &quot;-&quot;??_-;_-@_-"/>
    <numFmt numFmtId="170" formatCode="_ [$€-2]\ * #,##0.00_ ;_ [$€-2]\ * \-#,##0.00_ ;_ [$€-2]\ * &quot;-&quot;??_ "/>
    <numFmt numFmtId="171" formatCode="#,##0."/>
    <numFmt numFmtId="172" formatCode="_ * #,##0.00_ ;_ * \-#,##0.00_ ;_ * &quot;-&quot;??_ ;_ @_ "/>
    <numFmt numFmtId="173" formatCode="_(&quot;$&quot;\ * #,##0_);_(&quot;$&quot;\ * \(#,##0\);_(&quot;$&quot;\ * &quot;-&quot;_);_(@_)"/>
    <numFmt numFmtId="174" formatCode="_-&quot;$&quot;\ * #,##0.0_-;\-&quot;$&quot;\ * #,##0.0_-;_-&quot;$&quot;\ 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b/>
      <sz val="6"/>
      <color rgb="FFFF0000"/>
      <name val="Arial"/>
      <family val="2"/>
    </font>
    <font>
      <sz val="11"/>
      <name val="Calibri"/>
      <family val="2"/>
      <scheme val="minor"/>
    </font>
    <font>
      <sz val="11"/>
      <name val="Agency FB"/>
      <family val="2"/>
    </font>
    <font>
      <b/>
      <sz val="11"/>
      <name val="Agency FB"/>
      <family val="2"/>
    </font>
    <font>
      <sz val="11"/>
      <color rgb="FFFF0000"/>
      <name val="Agency FB"/>
      <family val="2"/>
    </font>
    <font>
      <b/>
      <sz val="9"/>
      <name val="Agency FB"/>
      <family val="2"/>
    </font>
    <font>
      <sz val="9"/>
      <color theme="1"/>
      <name val="Arial Nova Cond Ligh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 Nova Cond Light"/>
      <family val="2"/>
    </font>
    <font>
      <sz val="9"/>
      <color theme="1"/>
      <name val="Tahoma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1"/>
      <color indexed="20"/>
      <name val="Calibri"/>
      <family val="2"/>
    </font>
    <font>
      <b/>
      <sz val="11"/>
      <color rgb="FF6F6F6E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sz val="11"/>
      <color rgb="FFFFFFFF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rgb="FFFF0000"/>
      <name val="Arial"/>
      <family val="2"/>
    </font>
    <font>
      <sz val="7"/>
      <color rgb="FF000000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FE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CECEC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23" borderId="0" applyNumberFormat="0" applyBorder="0" applyAlignment="0" applyProtection="0"/>
    <xf numFmtId="0" fontId="29" fillId="35" borderId="21" applyNumberFormat="0" applyAlignment="0" applyProtection="0"/>
    <xf numFmtId="0" fontId="30" fillId="36" borderId="22" applyNumberFormat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33" fillId="26" borderId="21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34" fillId="0" borderId="0">
      <protection locked="0"/>
    </xf>
    <xf numFmtId="171" fontId="34" fillId="0" borderId="0">
      <protection locked="0"/>
    </xf>
    <xf numFmtId="171" fontId="34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0" fontId="37" fillId="22" borderId="0" applyNumberFormat="0" applyBorder="0" applyAlignment="0" applyProtection="0"/>
    <xf numFmtId="0" fontId="38" fillId="41" borderId="24">
      <alignment horizontal="center" vertical="center" wrapText="1"/>
    </xf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26" fillId="0" borderId="0"/>
    <xf numFmtId="0" fontId="5" fillId="0" borderId="0"/>
    <xf numFmtId="17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26" fillId="0" borderId="0"/>
    <xf numFmtId="17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26" fillId="0" borderId="0"/>
    <xf numFmtId="170" fontId="26" fillId="0" borderId="0"/>
    <xf numFmtId="170" fontId="26" fillId="0" borderId="0"/>
    <xf numFmtId="0" fontId="5" fillId="0" borderId="0"/>
    <xf numFmtId="0" fontId="5" fillId="0" borderId="0"/>
    <xf numFmtId="0" fontId="1" fillId="0" borderId="0"/>
    <xf numFmtId="170" fontId="26" fillId="0" borderId="0"/>
    <xf numFmtId="170" fontId="26" fillId="0" borderId="0"/>
    <xf numFmtId="17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3" borderId="25" applyNumberFormat="0" applyFont="0" applyAlignment="0" applyProtection="0"/>
    <xf numFmtId="0" fontId="5" fillId="43" borderId="25" applyNumberFormat="0" applyFont="0" applyAlignment="0" applyProtection="0"/>
    <xf numFmtId="0" fontId="5" fillId="43" borderId="25" applyNumberFormat="0" applyFont="0" applyAlignment="0" applyProtection="0"/>
    <xf numFmtId="0" fontId="5" fillId="43" borderId="25" applyNumberFormat="0" applyFont="0" applyAlignment="0" applyProtection="0"/>
    <xf numFmtId="0" fontId="41" fillId="35" borderId="26" applyNumberFormat="0" applyAlignment="0" applyProtection="0"/>
    <xf numFmtId="0" fontId="42" fillId="44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7" applyNumberFormat="0" applyFill="0" applyAlignment="0" applyProtection="0"/>
    <xf numFmtId="0" fontId="46" fillId="0" borderId="28" applyNumberFormat="0" applyFill="0" applyAlignment="0" applyProtection="0"/>
    <xf numFmtId="0" fontId="32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</cellStyleXfs>
  <cellXfs count="19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6" fillId="3" borderId="1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7" borderId="1" xfId="0" applyFont="1" applyFill="1" applyBorder="1" applyAlignment="1">
      <alignment horizontal="center" vertical="center"/>
    </xf>
    <xf numFmtId="3" fontId="6" fillId="4" borderId="1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/>
    <xf numFmtId="1" fontId="3" fillId="5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6" fontId="4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66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8" borderId="1" xfId="0" applyNumberFormat="1" applyFont="1" applyFill="1" applyBorder="1" applyAlignment="1">
      <alignment horizontal="center"/>
    </xf>
    <xf numFmtId="169" fontId="0" fillId="0" borderId="0" xfId="1" applyNumberFormat="1" applyFont="1"/>
    <xf numFmtId="166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169" fontId="0" fillId="12" borderId="1" xfId="1" applyNumberFormat="1" applyFont="1" applyFill="1" applyBorder="1"/>
    <xf numFmtId="0" fontId="0" fillId="8" borderId="1" xfId="0" applyFill="1" applyBorder="1" applyAlignment="1">
      <alignment horizontal="center" vertical="center"/>
    </xf>
    <xf numFmtId="0" fontId="11" fillId="14" borderId="0" xfId="0" applyFont="1" applyFill="1"/>
    <xf numFmtId="0" fontId="12" fillId="12" borderId="2" xfId="0" applyFont="1" applyFill="1" applyBorder="1" applyAlignment="1">
      <alignment horizontal="center" vertical="center" wrapText="1"/>
    </xf>
    <xf numFmtId="0" fontId="12" fillId="16" borderId="8" xfId="0" applyFont="1" applyFill="1" applyBorder="1" applyAlignment="1">
      <alignment horizontal="center" vertical="center"/>
    </xf>
    <xf numFmtId="0" fontId="11" fillId="0" borderId="0" xfId="0" applyFont="1"/>
    <xf numFmtId="0" fontId="13" fillId="3" borderId="0" xfId="0" applyFont="1" applyFill="1" applyBorder="1" applyAlignment="1">
      <alignment vertical="center" wrapText="1"/>
    </xf>
    <xf numFmtId="0" fontId="12" fillId="17" borderId="10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" fontId="17" fillId="0" borderId="1" xfId="0" applyNumberFormat="1" applyFont="1" applyBorder="1" applyAlignment="1">
      <alignment vertical="center"/>
    </xf>
    <xf numFmtId="169" fontId="19" fillId="0" borderId="1" xfId="1" applyNumberFormat="1" applyFont="1" applyFill="1" applyBorder="1" applyAlignment="1">
      <alignment horizontal="center" vertical="center" wrapText="1"/>
    </xf>
    <xf numFmtId="169" fontId="17" fillId="0" borderId="1" xfId="1" applyNumberFormat="1" applyFont="1" applyFill="1" applyBorder="1" applyAlignment="1">
      <alignment horizontal="center" vertical="center"/>
    </xf>
    <xf numFmtId="169" fontId="17" fillId="0" borderId="18" xfId="1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11" fillId="0" borderId="0" xfId="0" applyFont="1" applyFill="1"/>
    <xf numFmtId="9" fontId="18" fillId="0" borderId="1" xfId="0" applyNumberFormat="1" applyFont="1" applyFill="1" applyBorder="1" applyAlignment="1">
      <alignment horizontal="center" vertical="center"/>
    </xf>
    <xf numFmtId="9" fontId="18" fillId="0" borderId="16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8" fillId="0" borderId="2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9" fontId="18" fillId="0" borderId="0" xfId="0" applyNumberFormat="1" applyFont="1" applyFill="1"/>
    <xf numFmtId="169" fontId="22" fillId="8" borderId="0" xfId="0" applyNumberFormat="1" applyFont="1" applyFill="1"/>
    <xf numFmtId="169" fontId="21" fillId="16" borderId="0" xfId="0" applyNumberFormat="1" applyFont="1" applyFill="1"/>
    <xf numFmtId="169" fontId="21" fillId="19" borderId="0" xfId="1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69" fontId="22" fillId="20" borderId="0" xfId="0" applyNumberFormat="1" applyFont="1" applyFill="1"/>
    <xf numFmtId="169" fontId="11" fillId="0" borderId="0" xfId="0" applyNumberFormat="1" applyFont="1" applyFill="1"/>
    <xf numFmtId="169" fontId="11" fillId="0" borderId="0" xfId="1" applyNumberFormat="1" applyFont="1" applyFill="1"/>
    <xf numFmtId="169" fontId="2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9" fontId="49" fillId="0" borderId="0" xfId="1" applyNumberFormat="1" applyFont="1"/>
    <xf numFmtId="167" fontId="0" fillId="0" borderId="0" xfId="0" applyNumberFormat="1"/>
    <xf numFmtId="169" fontId="0" fillId="9" borderId="0" xfId="0" applyNumberFormat="1" applyFill="1"/>
    <xf numFmtId="0" fontId="49" fillId="0" borderId="0" xfId="0" applyFont="1" applyAlignment="1">
      <alignment horizontal="center" vertical="center"/>
    </xf>
    <xf numFmtId="0" fontId="0" fillId="0" borderId="1" xfId="0" applyFill="1" applyBorder="1"/>
    <xf numFmtId="169" fontId="0" fillId="8" borderId="1" xfId="1" applyNumberFormat="1" applyFont="1" applyFill="1" applyBorder="1"/>
    <xf numFmtId="166" fontId="3" fillId="0" borderId="31" xfId="0" applyNumberFormat="1" applyFont="1" applyBorder="1" applyAlignment="1">
      <alignment horizontal="center"/>
    </xf>
    <xf numFmtId="166" fontId="8" fillId="8" borderId="32" xfId="0" applyNumberFormat="1" applyFont="1" applyFill="1" applyBorder="1" applyAlignment="1">
      <alignment horizontal="center"/>
    </xf>
    <xf numFmtId="169" fontId="49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1" fillId="45" borderId="1" xfId="0" applyFont="1" applyFill="1" applyBorder="1" applyAlignment="1">
      <alignment horizontal="center" vertical="center"/>
    </xf>
    <xf numFmtId="168" fontId="51" fillId="45" borderId="1" xfId="0" applyNumberFormat="1" applyFont="1" applyFill="1" applyBorder="1" applyAlignment="1">
      <alignment horizontal="center" vertical="center"/>
    </xf>
    <xf numFmtId="167" fontId="10" fillId="45" borderId="1" xfId="0" applyNumberFormat="1" applyFont="1" applyFill="1" applyBorder="1" applyAlignment="1">
      <alignment horizontal="center" vertical="center"/>
    </xf>
    <xf numFmtId="0" fontId="50" fillId="45" borderId="0" xfId="0" applyFont="1" applyFill="1"/>
    <xf numFmtId="0" fontId="52" fillId="0" borderId="1" xfId="0" applyFont="1" applyBorder="1" applyAlignment="1">
      <alignment horizontal="center" vertical="center"/>
    </xf>
    <xf numFmtId="0" fontId="7" fillId="45" borderId="1" xfId="0" applyFont="1" applyFill="1" applyBorder="1" applyAlignment="1">
      <alignment horizontal="center" vertical="center"/>
    </xf>
    <xf numFmtId="166" fontId="51" fillId="45" borderId="1" xfId="0" applyNumberFormat="1" applyFont="1" applyFill="1" applyBorder="1" applyAlignment="1">
      <alignment horizontal="center" vertical="center"/>
    </xf>
    <xf numFmtId="166" fontId="51" fillId="46" borderId="1" xfId="0" applyNumberFormat="1" applyFont="1" applyFill="1" applyBorder="1" applyAlignment="1">
      <alignment horizontal="center" vertical="center" wrapText="1"/>
    </xf>
    <xf numFmtId="166" fontId="10" fillId="4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1" fillId="45" borderId="1" xfId="0" applyFont="1" applyFill="1" applyBorder="1" applyAlignment="1">
      <alignment horizontal="center"/>
    </xf>
    <xf numFmtId="166" fontId="51" fillId="45" borderId="1" xfId="1" applyNumberFormat="1" applyFont="1" applyFill="1" applyBorder="1" applyAlignment="1">
      <alignment horizontal="center"/>
    </xf>
    <xf numFmtId="166" fontId="51" fillId="45" borderId="1" xfId="0" applyNumberFormat="1" applyFont="1" applyFill="1" applyBorder="1" applyAlignment="1">
      <alignment horizontal="center"/>
    </xf>
    <xf numFmtId="166" fontId="10" fillId="45" borderId="1" xfId="0" applyNumberFormat="1" applyFont="1" applyFill="1" applyBorder="1" applyAlignment="1">
      <alignment horizontal="center"/>
    </xf>
    <xf numFmtId="166" fontId="51" fillId="45" borderId="1" xfId="1" applyNumberFormat="1" applyFont="1" applyFill="1" applyBorder="1" applyAlignment="1">
      <alignment horizontal="center" vertical="center"/>
    </xf>
    <xf numFmtId="166" fontId="10" fillId="45" borderId="1" xfId="0" applyNumberFormat="1" applyFont="1" applyFill="1" applyBorder="1" applyAlignment="1">
      <alignment horizontal="center" vertical="center"/>
    </xf>
    <xf numFmtId="0" fontId="50" fillId="45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/>
    </xf>
    <xf numFmtId="0" fontId="53" fillId="45" borderId="1" xfId="0" applyFont="1" applyFill="1" applyBorder="1"/>
    <xf numFmtId="167" fontId="50" fillId="45" borderId="1" xfId="0" applyNumberFormat="1" applyFont="1" applyFill="1" applyBorder="1"/>
    <xf numFmtId="0" fontId="8" fillId="45" borderId="1" xfId="0" applyFont="1" applyFill="1" applyBorder="1" applyAlignment="1">
      <alignment horizontal="left" vertical="center" wrapText="1"/>
    </xf>
    <xf numFmtId="0" fontId="54" fillId="45" borderId="1" xfId="0" applyFont="1" applyFill="1" applyBorder="1" applyAlignment="1">
      <alignment horizontal="left" vertical="center" wrapText="1"/>
    </xf>
    <xf numFmtId="0" fontId="55" fillId="45" borderId="1" xfId="0" applyFont="1" applyFill="1" applyBorder="1"/>
    <xf numFmtId="0" fontId="3" fillId="45" borderId="1" xfId="0" applyFont="1" applyFill="1" applyBorder="1" applyAlignment="1">
      <alignment horizontal="left"/>
    </xf>
    <xf numFmtId="0" fontId="3" fillId="45" borderId="1" xfId="0" applyFont="1" applyFill="1" applyBorder="1" applyAlignment="1">
      <alignment horizontal="left" vertical="center" wrapText="1"/>
    </xf>
    <xf numFmtId="166" fontId="3" fillId="0" borderId="32" xfId="0" applyNumberFormat="1" applyFont="1" applyBorder="1"/>
    <xf numFmtId="166" fontId="9" fillId="0" borderId="32" xfId="0" applyNumberFormat="1" applyFont="1" applyBorder="1" applyAlignment="1">
      <alignment horizontal="center"/>
    </xf>
    <xf numFmtId="169" fontId="49" fillId="0" borderId="0" xfId="0" applyNumberFormat="1" applyFont="1" applyBorder="1"/>
    <xf numFmtId="0" fontId="0" fillId="0" borderId="0" xfId="0" applyBorder="1"/>
    <xf numFmtId="0" fontId="56" fillId="45" borderId="1" xfId="0" applyFont="1" applyFill="1" applyBorder="1"/>
    <xf numFmtId="0" fontId="57" fillId="45" borderId="1" xfId="0" applyFont="1" applyFill="1" applyBorder="1"/>
    <xf numFmtId="169" fontId="57" fillId="45" borderId="1" xfId="0" applyNumberFormat="1" applyFont="1" applyFill="1" applyBorder="1"/>
    <xf numFmtId="169" fontId="10" fillId="45" borderId="1" xfId="1" applyNumberFormat="1" applyFont="1" applyFill="1" applyBorder="1" applyAlignment="1">
      <alignment horizontal="center"/>
    </xf>
    <xf numFmtId="169" fontId="10" fillId="45" borderId="1" xfId="1" applyNumberFormat="1" applyFont="1" applyFill="1" applyBorder="1" applyAlignment="1">
      <alignment horizontal="center" vertical="center"/>
    </xf>
    <xf numFmtId="169" fontId="56" fillId="45" borderId="1" xfId="1" applyNumberFormat="1" applyFont="1" applyFill="1" applyBorder="1" applyAlignment="1">
      <alignment horizontal="center"/>
    </xf>
    <xf numFmtId="169" fontId="58" fillId="45" borderId="1" xfId="1" applyNumberFormat="1" applyFont="1" applyFill="1" applyBorder="1"/>
    <xf numFmtId="0" fontId="10" fillId="45" borderId="1" xfId="0" applyFont="1" applyFill="1" applyBorder="1" applyAlignment="1">
      <alignment horizontal="left" vertical="center" wrapText="1"/>
    </xf>
    <xf numFmtId="0" fontId="51" fillId="45" borderId="1" xfId="0" applyFont="1" applyFill="1" applyBorder="1"/>
    <xf numFmtId="166" fontId="51" fillId="45" borderId="1" xfId="0" applyNumberFormat="1" applyFont="1" applyFill="1" applyBorder="1"/>
    <xf numFmtId="169" fontId="50" fillId="45" borderId="0" xfId="1" applyNumberFormat="1" applyFont="1" applyFill="1"/>
    <xf numFmtId="165" fontId="0" fillId="0" borderId="0" xfId="1" applyFont="1"/>
    <xf numFmtId="174" fontId="0" fillId="0" borderId="0" xfId="1" applyNumberFormat="1" applyFont="1"/>
    <xf numFmtId="174" fontId="0" fillId="0" borderId="0" xfId="0" applyNumberFormat="1"/>
    <xf numFmtId="0" fontId="12" fillId="13" borderId="2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4" xfId="0" applyFont="1" applyFill="1" applyBorder="1"/>
    <xf numFmtId="0" fontId="12" fillId="12" borderId="5" xfId="0" applyFont="1" applyFill="1" applyBorder="1"/>
    <xf numFmtId="0" fontId="12" fillId="12" borderId="6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42"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20% - Énfasis5 2" xfId="17"/>
    <cellStyle name="20% - Énfasis5 2 2" xfId="18"/>
    <cellStyle name="20% - Énfasis5 2 3" xfId="19"/>
    <cellStyle name="20% - Énfasis6 2" xfId="20"/>
    <cellStyle name="20% - Énfasis6 2 2" xfId="21"/>
    <cellStyle name="20% - Énfasis6 2 3" xfId="22"/>
    <cellStyle name="40% - Énfasis1 2" xfId="23"/>
    <cellStyle name="40% - Énfasis1 2 2" xfId="24"/>
    <cellStyle name="40% - Énfasis1 2 3" xfId="25"/>
    <cellStyle name="40% - Énfasis2 2" xfId="26"/>
    <cellStyle name="40% - Énfasis2 2 2" xfId="27"/>
    <cellStyle name="40% - Énfasis2 2 3" xfId="28"/>
    <cellStyle name="40% - Énfasis3 2" xfId="29"/>
    <cellStyle name="40% - Énfasis3 2 2" xfId="30"/>
    <cellStyle name="40% - Énfasis3 2 3" xfId="31"/>
    <cellStyle name="40% - Énfasis4 2" xfId="32"/>
    <cellStyle name="40% - Énfasis4 2 2" xfId="33"/>
    <cellStyle name="40% - Énfasis4 2 3" xfId="34"/>
    <cellStyle name="40% - Énfasis5 2" xfId="35"/>
    <cellStyle name="40% - Énfasis5 2 2" xfId="36"/>
    <cellStyle name="40% - Énfasis5 2 3" xfId="37"/>
    <cellStyle name="40% - Énfasis6 2" xfId="38"/>
    <cellStyle name="40% - Énfasis6 2 2" xfId="39"/>
    <cellStyle name="40% - Énfasis6 2 3" xfId="40"/>
    <cellStyle name="60% - Énfasis1 2" xfId="41"/>
    <cellStyle name="60% - Énfasis2 2" xfId="42"/>
    <cellStyle name="60% - Énfasis3 2" xfId="43"/>
    <cellStyle name="60% - Énfasis4 2" xfId="44"/>
    <cellStyle name="60% - Énfasis5 2" xfId="45"/>
    <cellStyle name="60% - Énfasis6 2" xfId="46"/>
    <cellStyle name="Buena 2" xfId="47"/>
    <cellStyle name="Cálculo 2" xfId="48"/>
    <cellStyle name="Celda de comprobación 2" xfId="49"/>
    <cellStyle name="Celda vinculada 2" xfId="50"/>
    <cellStyle name="Encabezado 4 2" xfId="51"/>
    <cellStyle name="Énfasis1 2" xfId="52"/>
    <cellStyle name="Énfasis2 2" xfId="53"/>
    <cellStyle name="Énfasis3 2" xfId="54"/>
    <cellStyle name="Énfasis4 2" xfId="55"/>
    <cellStyle name="Énfasis5 2" xfId="56"/>
    <cellStyle name="Énfasis6 2" xfId="57"/>
    <cellStyle name="Entrada 2" xfId="58"/>
    <cellStyle name="Euro" xfId="59"/>
    <cellStyle name="Euro 2" xfId="60"/>
    <cellStyle name="Euro 2 2" xfId="61"/>
    <cellStyle name="Euro 3" xfId="62"/>
    <cellStyle name="F2" xfId="63"/>
    <cellStyle name="F3" xfId="64"/>
    <cellStyle name="F4" xfId="65"/>
    <cellStyle name="F5" xfId="66"/>
    <cellStyle name="F6" xfId="67"/>
    <cellStyle name="F7" xfId="68"/>
    <cellStyle name="F8" xfId="69"/>
    <cellStyle name="Incorrecto 2" xfId="70"/>
    <cellStyle name="KPT04" xfId="71"/>
    <cellStyle name="Millares 2" xfId="4"/>
    <cellStyle name="Millares 2 2" xfId="72"/>
    <cellStyle name="Moneda" xfId="1" builtinId="4"/>
    <cellStyle name="Moneda [0]" xfId="2" builtinId="7"/>
    <cellStyle name="Moneda [0] 4" xfId="73"/>
    <cellStyle name="Moneda 2" xfId="74"/>
    <cellStyle name="Moneda 3" xfId="75"/>
    <cellStyle name="Moneda 4" xfId="76"/>
    <cellStyle name="Moneda 5" xfId="77"/>
    <cellStyle name="Moneda 6" xfId="78"/>
    <cellStyle name="Moneda 7" xfId="79"/>
    <cellStyle name="Moneda 8" xfId="80"/>
    <cellStyle name="Neutral 2" xfId="81"/>
    <cellStyle name="Normal" xfId="0" builtinId="0"/>
    <cellStyle name="Normal 10" xfId="82"/>
    <cellStyle name="Normal 14" xfId="83"/>
    <cellStyle name="Normal 14 2" xfId="84"/>
    <cellStyle name="Normal 2" xfId="3"/>
    <cellStyle name="Normal 2 2" xfId="85"/>
    <cellStyle name="Normal 2 2 10" xfId="86"/>
    <cellStyle name="Normal 2 2 10 2" xfId="87"/>
    <cellStyle name="Normal 2 2 2" xfId="88"/>
    <cellStyle name="Normal 2 2 2 2" xfId="89"/>
    <cellStyle name="Normal 2 2 2 2 2" xfId="90"/>
    <cellStyle name="Normal 2 2 2 2 2 2" xfId="91"/>
    <cellStyle name="Normal 2 2 2 2 2 2 2" xfId="92"/>
    <cellStyle name="Normal 2 2 2 2 3" xfId="93"/>
    <cellStyle name="Normal 2 2 2 3" xfId="94"/>
    <cellStyle name="Normal 2 2 2 3 2" xfId="95"/>
    <cellStyle name="Normal 2 2 2 4" xfId="96"/>
    <cellStyle name="Normal 2 2 3" xfId="97"/>
    <cellStyle name="Normal 2 2 4" xfId="98"/>
    <cellStyle name="Normal 2 2 7" xfId="99"/>
    <cellStyle name="Normal 2 2 7 2" xfId="100"/>
    <cellStyle name="Normal 2 2 8" xfId="101"/>
    <cellStyle name="Normal 2 2 8 2" xfId="102"/>
    <cellStyle name="Normal 2 2 9" xfId="103"/>
    <cellStyle name="Normal 2 2 9 2" xfId="104"/>
    <cellStyle name="Normal 2 3" xfId="105"/>
    <cellStyle name="Normal 2 3 2" xfId="106"/>
    <cellStyle name="Normal 2 3 3" xfId="107"/>
    <cellStyle name="Normal 2 4" xfId="108"/>
    <cellStyle name="Normal 2 4 2" xfId="109"/>
    <cellStyle name="Normal 2 5" xfId="110"/>
    <cellStyle name="Normal 2 6" xfId="111"/>
    <cellStyle name="Normal 2 7" xfId="112"/>
    <cellStyle name="Normal 2_FUT INGRESOS 2010 Y FLS Y TESORERIA FLS AGOSTO 26" xfId="113"/>
    <cellStyle name="Normal 3" xfId="114"/>
    <cellStyle name="Normal 3 2" xfId="115"/>
    <cellStyle name="Normal 3 2 2" xfId="116"/>
    <cellStyle name="Normal 3 3" xfId="117"/>
    <cellStyle name="Normal 4" xfId="118"/>
    <cellStyle name="Normal 4 2" xfId="119"/>
    <cellStyle name="Normal 4 2 2" xfId="120"/>
    <cellStyle name="Normal 4 3" xfId="121"/>
    <cellStyle name="Normal 5" xfId="122"/>
    <cellStyle name="Normal 6" xfId="123"/>
    <cellStyle name="Normal 7" xfId="124"/>
    <cellStyle name="Normal 7 2" xfId="125"/>
    <cellStyle name="Normal 8" xfId="126"/>
    <cellStyle name="Normal 8 2" xfId="127"/>
    <cellStyle name="Normal 9" xfId="128"/>
    <cellStyle name="Notas 2" xfId="129"/>
    <cellStyle name="Notas 2 2" xfId="130"/>
    <cellStyle name="Notas 3" xfId="131"/>
    <cellStyle name="Notas 3 2" xfId="132"/>
    <cellStyle name="Salida 2" xfId="133"/>
    <cellStyle name="TableStyleLight1" xfId="134"/>
    <cellStyle name="Texto de advertencia 2" xfId="135"/>
    <cellStyle name="Texto explicativo 2" xfId="136"/>
    <cellStyle name="Título 1 2" xfId="137"/>
    <cellStyle name="Título 2 2" xfId="138"/>
    <cellStyle name="Título 3 2" xfId="139"/>
    <cellStyle name="Título 4" xfId="140"/>
    <cellStyle name="Total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topLeftCell="A3" zoomScale="80" zoomScaleNormal="80" workbookViewId="0">
      <selection activeCell="F14" sqref="F14"/>
    </sheetView>
  </sheetViews>
  <sheetFormatPr baseColWidth="10" defaultColWidth="11.42578125" defaultRowHeight="15"/>
  <cols>
    <col min="1" max="1" width="2.7109375" style="111" bestFit="1" customWidth="1"/>
    <col min="2" max="2" width="18.5703125" style="99" customWidth="1"/>
    <col min="3" max="3" width="16.28515625" style="99" customWidth="1"/>
    <col min="4" max="4" width="8.42578125" style="112" bestFit="1" customWidth="1"/>
    <col min="5" max="5" width="8.28515625" style="99" customWidth="1"/>
    <col min="6" max="6" width="9.5703125" style="112" customWidth="1"/>
    <col min="7" max="7" width="13.5703125" style="99" customWidth="1"/>
    <col min="8" max="8" width="7.140625" style="99" bestFit="1" customWidth="1"/>
    <col min="9" max="9" width="15.42578125" style="99" customWidth="1"/>
    <col min="10" max="10" width="7.28515625" style="99" bestFit="1" customWidth="1"/>
    <col min="11" max="11" width="26.7109375" style="99" customWidth="1"/>
    <col min="12" max="12" width="17.5703125" style="99" customWidth="1"/>
    <col min="13" max="13" width="9.5703125" style="112" bestFit="1" customWidth="1"/>
    <col min="14" max="14" width="18.5703125" style="99" customWidth="1"/>
    <col min="15" max="15" width="15" style="112" bestFit="1" customWidth="1"/>
    <col min="16" max="16" width="31.28515625" style="99" customWidth="1"/>
    <col min="17" max="17" width="15.7109375" style="112" customWidth="1"/>
    <col min="18" max="18" width="17.28515625" style="99" customWidth="1"/>
    <col min="19" max="19" width="15.7109375" style="99" customWidth="1"/>
    <col min="20" max="20" width="10" style="99" customWidth="1"/>
    <col min="21" max="21" width="18.5703125" style="99" hidden="1" customWidth="1"/>
    <col min="22" max="23" width="17.28515625" style="99" hidden="1" customWidth="1"/>
    <col min="24" max="24" width="12.28515625" style="112" customWidth="1"/>
    <col min="25" max="25" width="35" style="112" customWidth="1"/>
    <col min="26" max="16384" width="11.42578125" style="99"/>
  </cols>
  <sheetData>
    <row r="1" spans="1:25" s="69" customFormat="1" ht="42" customHeight="1">
      <c r="A1" s="66"/>
      <c r="B1" s="67" t="s">
        <v>51</v>
      </c>
      <c r="C1" s="180" t="s">
        <v>52</v>
      </c>
      <c r="D1" s="181"/>
      <c r="E1" s="181"/>
      <c r="F1" s="182"/>
      <c r="G1" s="180" t="s">
        <v>53</v>
      </c>
      <c r="H1" s="182"/>
      <c r="I1" s="180" t="s">
        <v>54</v>
      </c>
      <c r="J1" s="182"/>
      <c r="K1" s="183" t="s">
        <v>55</v>
      </c>
      <c r="L1" s="184"/>
      <c r="M1" s="184"/>
      <c r="N1" s="184"/>
      <c r="O1" s="185"/>
      <c r="P1" s="186" t="s">
        <v>56</v>
      </c>
      <c r="Q1" s="187"/>
      <c r="R1" s="188" t="s">
        <v>57</v>
      </c>
      <c r="S1" s="189"/>
      <c r="T1" s="189"/>
      <c r="U1" s="190"/>
      <c r="V1" s="191"/>
      <c r="W1" s="68"/>
      <c r="X1" s="176" t="s">
        <v>58</v>
      </c>
      <c r="Y1" s="178" t="s">
        <v>59</v>
      </c>
    </row>
    <row r="2" spans="1:25" s="69" customFormat="1" ht="60.6" customHeight="1" thickBot="1">
      <c r="A2" s="70" t="s">
        <v>60</v>
      </c>
      <c r="B2" s="71" t="s">
        <v>61</v>
      </c>
      <c r="C2" s="72" t="s">
        <v>62</v>
      </c>
      <c r="D2" s="73" t="s">
        <v>63</v>
      </c>
      <c r="E2" s="73" t="s">
        <v>64</v>
      </c>
      <c r="F2" s="74" t="s">
        <v>65</v>
      </c>
      <c r="G2" s="72" t="s">
        <v>66</v>
      </c>
      <c r="H2" s="74" t="s">
        <v>67</v>
      </c>
      <c r="I2" s="72" t="s">
        <v>68</v>
      </c>
      <c r="J2" s="74" t="s">
        <v>69</v>
      </c>
      <c r="K2" s="72" t="s">
        <v>70</v>
      </c>
      <c r="L2" s="73" t="s">
        <v>71</v>
      </c>
      <c r="M2" s="73" t="s">
        <v>72</v>
      </c>
      <c r="N2" s="73" t="s">
        <v>73</v>
      </c>
      <c r="O2" s="74" t="s">
        <v>74</v>
      </c>
      <c r="P2" s="75" t="s">
        <v>75</v>
      </c>
      <c r="Q2" s="76" t="s">
        <v>76</v>
      </c>
      <c r="R2" s="77" t="s">
        <v>77</v>
      </c>
      <c r="S2" s="78" t="s">
        <v>78</v>
      </c>
      <c r="T2" s="79" t="s">
        <v>79</v>
      </c>
      <c r="U2" s="80" t="s">
        <v>80</v>
      </c>
      <c r="W2" s="81"/>
      <c r="X2" s="177"/>
      <c r="Y2" s="179"/>
    </row>
    <row r="3" spans="1:25" ht="154.9" customHeight="1" thickBot="1">
      <c r="A3" s="82">
        <v>1</v>
      </c>
      <c r="B3" s="83" t="s">
        <v>81</v>
      </c>
      <c r="C3" s="84" t="s">
        <v>82</v>
      </c>
      <c r="D3" s="85">
        <v>64</v>
      </c>
      <c r="E3" s="86" t="s">
        <v>83</v>
      </c>
      <c r="F3" s="87">
        <v>84</v>
      </c>
      <c r="G3" s="88" t="s">
        <v>84</v>
      </c>
      <c r="H3" s="89">
        <v>43</v>
      </c>
      <c r="I3" s="84" t="s">
        <v>85</v>
      </c>
      <c r="J3" s="89">
        <v>4302</v>
      </c>
      <c r="K3" s="90" t="s">
        <v>86</v>
      </c>
      <c r="L3" s="84" t="s">
        <v>87</v>
      </c>
      <c r="M3" s="89">
        <v>4302001</v>
      </c>
      <c r="N3" s="91" t="s">
        <v>88</v>
      </c>
      <c r="O3" s="87">
        <v>430200100</v>
      </c>
      <c r="P3" s="92" t="s">
        <v>89</v>
      </c>
      <c r="Q3" s="93">
        <v>2021004680044</v>
      </c>
      <c r="R3" s="94">
        <v>3670700000</v>
      </c>
      <c r="S3" s="94"/>
      <c r="T3" s="94"/>
      <c r="U3" s="94">
        <v>3670700000</v>
      </c>
      <c r="V3" s="95">
        <v>9176750000</v>
      </c>
      <c r="W3" s="96">
        <f>(V3*4)/10</f>
        <v>3670700000</v>
      </c>
      <c r="X3" s="97" t="s">
        <v>90</v>
      </c>
      <c r="Y3" s="98" t="s">
        <v>91</v>
      </c>
    </row>
    <row r="4" spans="1:25" ht="129" customHeight="1" thickBot="1">
      <c r="A4" s="82">
        <v>3</v>
      </c>
      <c r="B4" s="83" t="s">
        <v>81</v>
      </c>
      <c r="C4" s="89" t="s">
        <v>92</v>
      </c>
      <c r="D4" s="100">
        <v>0.22</v>
      </c>
      <c r="E4" s="86" t="s">
        <v>93</v>
      </c>
      <c r="F4" s="101">
        <v>0.32</v>
      </c>
      <c r="G4" s="88" t="s">
        <v>84</v>
      </c>
      <c r="H4" s="89">
        <v>43</v>
      </c>
      <c r="I4" s="84" t="s">
        <v>94</v>
      </c>
      <c r="J4" s="89">
        <v>4301</v>
      </c>
      <c r="K4" s="90" t="s">
        <v>95</v>
      </c>
      <c r="L4" s="84" t="s">
        <v>96</v>
      </c>
      <c r="M4" s="89">
        <v>4301004</v>
      </c>
      <c r="N4" s="91" t="s">
        <v>97</v>
      </c>
      <c r="O4" s="87">
        <v>430100400</v>
      </c>
      <c r="P4" s="102" t="s">
        <v>98</v>
      </c>
      <c r="Q4" s="93">
        <v>2021004680104</v>
      </c>
      <c r="R4" s="94">
        <v>917200000</v>
      </c>
      <c r="S4" s="94"/>
      <c r="T4" s="94"/>
      <c r="U4" s="94">
        <v>917200000</v>
      </c>
      <c r="V4" s="95">
        <v>2293000000</v>
      </c>
      <c r="W4" s="96">
        <f>(V4*4)/10</f>
        <v>917200000</v>
      </c>
      <c r="X4" s="97" t="s">
        <v>99</v>
      </c>
      <c r="Y4" s="98" t="s">
        <v>100</v>
      </c>
    </row>
    <row r="5" spans="1:25" ht="118.15" customHeight="1">
      <c r="A5" s="82">
        <v>2</v>
      </c>
      <c r="B5" s="83" t="s">
        <v>81</v>
      </c>
      <c r="C5" s="84" t="s">
        <v>82</v>
      </c>
      <c r="D5" s="85">
        <v>64</v>
      </c>
      <c r="E5" s="86" t="s">
        <v>83</v>
      </c>
      <c r="F5" s="87">
        <v>84</v>
      </c>
      <c r="G5" s="88" t="s">
        <v>84</v>
      </c>
      <c r="H5" s="89">
        <v>43</v>
      </c>
      <c r="I5" s="84" t="s">
        <v>85</v>
      </c>
      <c r="J5" s="89">
        <v>4302</v>
      </c>
      <c r="K5" s="90" t="s">
        <v>101</v>
      </c>
      <c r="L5" s="84" t="s">
        <v>102</v>
      </c>
      <c r="M5" s="89">
        <v>4302004</v>
      </c>
      <c r="N5" s="91" t="s">
        <v>103</v>
      </c>
      <c r="O5" s="87">
        <v>430200401</v>
      </c>
      <c r="P5" s="102" t="s">
        <v>104</v>
      </c>
      <c r="Q5" s="93">
        <v>2021004680362</v>
      </c>
      <c r="R5" s="95">
        <v>1012100000</v>
      </c>
      <c r="S5" s="94"/>
      <c r="T5" s="94"/>
      <c r="U5" s="95">
        <v>1012100000</v>
      </c>
      <c r="V5" s="97" t="s">
        <v>90</v>
      </c>
      <c r="W5" s="103"/>
      <c r="X5" s="97" t="s">
        <v>90</v>
      </c>
      <c r="Y5" s="98" t="s">
        <v>105</v>
      </c>
    </row>
    <row r="6" spans="1:25">
      <c r="A6" s="104"/>
      <c r="B6" s="105"/>
      <c r="C6" s="105"/>
      <c r="D6" s="106"/>
      <c r="E6" s="105"/>
      <c r="F6" s="106"/>
      <c r="G6" s="105"/>
      <c r="H6" s="105"/>
      <c r="I6" s="105"/>
      <c r="J6" s="105"/>
      <c r="K6" s="105"/>
      <c r="L6" s="105"/>
      <c r="M6" s="106"/>
      <c r="N6" s="105"/>
      <c r="O6" s="106"/>
      <c r="P6" s="105"/>
      <c r="Q6" s="106"/>
      <c r="R6" s="107"/>
      <c r="S6" s="105"/>
      <c r="T6" s="105"/>
      <c r="U6" s="108">
        <f>SUM(U3:U5)</f>
        <v>5600000000</v>
      </c>
      <c r="V6" s="109">
        <f>SUM(V3:V4)</f>
        <v>11469750000</v>
      </c>
      <c r="W6" s="109"/>
      <c r="X6" s="110"/>
      <c r="Y6" s="106"/>
    </row>
    <row r="8" spans="1:25">
      <c r="V8" s="113">
        <f>(V6-X6)</f>
        <v>11469750000</v>
      </c>
      <c r="W8" s="113"/>
    </row>
    <row r="9" spans="1:25" hidden="1">
      <c r="U9" s="114"/>
    </row>
    <row r="10" spans="1:25" hidden="1">
      <c r="V10" s="115">
        <v>5600000000</v>
      </c>
    </row>
    <row r="11" spans="1:25" hidden="1">
      <c r="S11" s="116">
        <f>U5+U11</f>
        <v>1012100000</v>
      </c>
      <c r="U11" s="114">
        <f>V10-U6</f>
        <v>0</v>
      </c>
    </row>
    <row r="12" spans="1:25" hidden="1"/>
    <row r="13" spans="1:25" hidden="1">
      <c r="W13" s="115">
        <v>229300000</v>
      </c>
    </row>
  </sheetData>
  <mergeCells count="8">
    <mergeCell ref="X1:X2"/>
    <mergeCell ref="Y1:Y2"/>
    <mergeCell ref="C1:F1"/>
    <mergeCell ref="G1:H1"/>
    <mergeCell ref="I1:J1"/>
    <mergeCell ref="K1:O1"/>
    <mergeCell ref="P1:Q1"/>
    <mergeCell ref="R1:V1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10" zoomScaleNormal="110" workbookViewId="0">
      <selection sqref="A1:G1"/>
    </sheetView>
  </sheetViews>
  <sheetFormatPr baseColWidth="10" defaultRowHeight="15"/>
  <cols>
    <col min="1" max="1" width="25.42578125" customWidth="1"/>
    <col min="2" max="3" width="8.85546875" customWidth="1"/>
    <col min="4" max="4" width="9.85546875" customWidth="1"/>
    <col min="7" max="7" width="13.7109375" customWidth="1"/>
    <col min="10" max="10" width="15.5703125" bestFit="1" customWidth="1"/>
  </cols>
  <sheetData>
    <row r="1" spans="1:7">
      <c r="A1" s="192" t="s">
        <v>42</v>
      </c>
      <c r="B1" s="192"/>
      <c r="C1" s="192"/>
      <c r="D1" s="192"/>
      <c r="E1" s="192"/>
      <c r="F1" s="192"/>
      <c r="G1" s="192"/>
    </row>
    <row r="2" spans="1:7">
      <c r="A2" s="1"/>
      <c r="B2" s="1"/>
      <c r="C2" s="1"/>
      <c r="D2" s="1"/>
      <c r="E2" s="1"/>
      <c r="F2" s="1"/>
      <c r="G2" s="1"/>
    </row>
    <row r="3" spans="1:7" ht="16.5">
      <c r="A3" s="24" t="s">
        <v>7</v>
      </c>
      <c r="B3" s="3" t="s">
        <v>0</v>
      </c>
      <c r="C3" s="3" t="s">
        <v>1</v>
      </c>
      <c r="D3" s="4" t="s">
        <v>8</v>
      </c>
      <c r="E3" s="4" t="s">
        <v>9</v>
      </c>
      <c r="F3" s="3" t="s">
        <v>2</v>
      </c>
      <c r="G3" s="3" t="s">
        <v>10</v>
      </c>
    </row>
    <row r="4" spans="1:7" ht="16.5">
      <c r="A4" s="5" t="s">
        <v>40</v>
      </c>
      <c r="B4" s="6" t="s">
        <v>11</v>
      </c>
      <c r="C4" s="50">
        <v>48</v>
      </c>
      <c r="D4" s="27">
        <v>172350000</v>
      </c>
      <c r="E4" s="27">
        <v>172350000</v>
      </c>
      <c r="F4" s="26">
        <v>10</v>
      </c>
      <c r="G4" s="28">
        <f>(D4*F4)</f>
        <v>1723500000</v>
      </c>
    </row>
    <row r="5" spans="1:7" ht="16.5">
      <c r="A5" s="5" t="s">
        <v>41</v>
      </c>
      <c r="B5" s="6" t="s">
        <v>11</v>
      </c>
      <c r="C5" s="50">
        <v>12</v>
      </c>
      <c r="D5" s="27">
        <v>54200000</v>
      </c>
      <c r="E5" s="27">
        <f>+D5</f>
        <v>54200000</v>
      </c>
      <c r="F5" s="26">
        <v>10</v>
      </c>
      <c r="G5" s="28">
        <f>+F5*E5</f>
        <v>542000000</v>
      </c>
    </row>
    <row r="6" spans="1:7">
      <c r="A6" s="8" t="s">
        <v>4</v>
      </c>
      <c r="B6" s="6"/>
      <c r="C6" s="7"/>
      <c r="D6" s="25"/>
      <c r="E6" s="25"/>
      <c r="F6" s="25"/>
      <c r="G6" s="29">
        <f>SUM(G4:G5)</f>
        <v>2265500000</v>
      </c>
    </row>
    <row r="7" spans="1:7">
      <c r="A7" s="5" t="s">
        <v>45</v>
      </c>
      <c r="B7" s="6" t="s">
        <v>11</v>
      </c>
      <c r="C7" s="50">
        <v>20</v>
      </c>
      <c r="D7" s="25">
        <v>2200000</v>
      </c>
      <c r="E7" s="25">
        <f>D7*C7</f>
        <v>44000000</v>
      </c>
      <c r="F7" s="26">
        <v>10</v>
      </c>
      <c r="G7" s="28">
        <f>E7*F7</f>
        <v>440000000</v>
      </c>
    </row>
    <row r="8" spans="1:7">
      <c r="A8" s="5" t="s">
        <v>4</v>
      </c>
      <c r="B8" s="6"/>
      <c r="C8" s="7"/>
      <c r="D8" s="25"/>
      <c r="E8" s="25"/>
      <c r="F8" s="25"/>
      <c r="G8" s="29">
        <f>SUM(G7)</f>
        <v>440000000</v>
      </c>
    </row>
    <row r="9" spans="1:7">
      <c r="A9" s="2" t="s">
        <v>5</v>
      </c>
      <c r="B9" s="3" t="s">
        <v>0</v>
      </c>
      <c r="C9" s="3" t="s">
        <v>1</v>
      </c>
      <c r="D9" s="4" t="s">
        <v>8</v>
      </c>
      <c r="E9" s="4" t="s">
        <v>9</v>
      </c>
      <c r="F9" s="3" t="s">
        <v>2</v>
      </c>
      <c r="G9" s="3" t="s">
        <v>10</v>
      </c>
    </row>
    <row r="10" spans="1:7">
      <c r="A10" s="9" t="s">
        <v>22</v>
      </c>
      <c r="B10" s="6" t="s">
        <v>11</v>
      </c>
      <c r="C10" s="51">
        <v>1</v>
      </c>
      <c r="D10" s="36">
        <v>4000000</v>
      </c>
      <c r="E10" s="36">
        <f>(D10*C10)</f>
        <v>4000000</v>
      </c>
      <c r="F10" s="38">
        <v>10</v>
      </c>
      <c r="G10" s="37">
        <f>(E10*F10)</f>
        <v>40000000</v>
      </c>
    </row>
    <row r="11" spans="1:7">
      <c r="A11" s="9" t="s">
        <v>23</v>
      </c>
      <c r="B11" s="6" t="s">
        <v>11</v>
      </c>
      <c r="C11" s="51">
        <v>7</v>
      </c>
      <c r="D11" s="36">
        <v>3800000</v>
      </c>
      <c r="E11" s="36">
        <f>(D11*C11)</f>
        <v>26600000</v>
      </c>
      <c r="F11" s="38">
        <v>10</v>
      </c>
      <c r="G11" s="37">
        <f>(E11*F11)</f>
        <v>266000000</v>
      </c>
    </row>
    <row r="12" spans="1:7">
      <c r="A12" s="9" t="s">
        <v>24</v>
      </c>
      <c r="B12" s="6" t="s">
        <v>11</v>
      </c>
      <c r="C12" s="51">
        <v>2</v>
      </c>
      <c r="D12" s="36">
        <v>2500000</v>
      </c>
      <c r="E12" s="36">
        <f>(D12*C12)</f>
        <v>5000000</v>
      </c>
      <c r="F12" s="38">
        <v>10</v>
      </c>
      <c r="G12" s="37">
        <f t="shared" ref="G12:G13" si="0">(E12*F12)</f>
        <v>50000000</v>
      </c>
    </row>
    <row r="13" spans="1:7">
      <c r="A13" s="53" t="s">
        <v>25</v>
      </c>
      <c r="B13" s="54" t="s">
        <v>11</v>
      </c>
      <c r="C13" s="51">
        <v>2</v>
      </c>
      <c r="D13" s="55">
        <v>1800000</v>
      </c>
      <c r="E13" s="55">
        <f>(D13*C13)</f>
        <v>3600000</v>
      </c>
      <c r="F13" s="56">
        <v>10</v>
      </c>
      <c r="G13" s="57">
        <f t="shared" si="0"/>
        <v>36000000</v>
      </c>
    </row>
    <row r="14" spans="1:7">
      <c r="A14" s="8" t="s">
        <v>4</v>
      </c>
      <c r="B14" s="6"/>
      <c r="C14" s="6"/>
      <c r="D14" s="36"/>
      <c r="E14" s="36"/>
      <c r="F14" s="37"/>
      <c r="G14" s="44">
        <f>SUM(G10:G13)</f>
        <v>392000000</v>
      </c>
    </row>
    <row r="15" spans="1:7">
      <c r="A15" s="2" t="s">
        <v>6</v>
      </c>
      <c r="B15" s="3" t="s">
        <v>0</v>
      </c>
      <c r="C15" s="3" t="s">
        <v>1</v>
      </c>
      <c r="D15" s="4" t="s">
        <v>8</v>
      </c>
      <c r="E15" s="4" t="s">
        <v>9</v>
      </c>
      <c r="F15" s="3" t="s">
        <v>2</v>
      </c>
      <c r="G15" s="3" t="s">
        <v>10</v>
      </c>
    </row>
    <row r="16" spans="1:7">
      <c r="A16" s="17" t="s">
        <v>26</v>
      </c>
      <c r="B16" s="6" t="s">
        <v>11</v>
      </c>
      <c r="C16" s="48">
        <v>1</v>
      </c>
      <c r="D16" s="39">
        <v>4200000</v>
      </c>
      <c r="E16" s="40">
        <f>(C16*D16)</f>
        <v>4200000</v>
      </c>
      <c r="F16" s="38">
        <v>10</v>
      </c>
      <c r="G16" s="40">
        <f>(E16*F16)</f>
        <v>42000000</v>
      </c>
    </row>
    <row r="17" spans="1:7">
      <c r="A17" s="17" t="s">
        <v>27</v>
      </c>
      <c r="B17" s="6" t="s">
        <v>11</v>
      </c>
      <c r="C17" s="48">
        <v>2</v>
      </c>
      <c r="D17" s="39">
        <v>4000000</v>
      </c>
      <c r="E17" s="40">
        <f t="shared" ref="E17:E21" si="1">(C17*D17)</f>
        <v>8000000</v>
      </c>
      <c r="F17" s="38">
        <v>10</v>
      </c>
      <c r="G17" s="40">
        <f t="shared" ref="G17:G21" si="2">(E17*F17)</f>
        <v>80000000</v>
      </c>
    </row>
    <row r="18" spans="1:7">
      <c r="A18" s="17" t="s">
        <v>28</v>
      </c>
      <c r="B18" s="6" t="s">
        <v>11</v>
      </c>
      <c r="C18" s="48">
        <v>5</v>
      </c>
      <c r="D18" s="39">
        <v>3000000</v>
      </c>
      <c r="E18" s="40">
        <f t="shared" si="1"/>
        <v>15000000</v>
      </c>
      <c r="F18" s="38">
        <v>10</v>
      </c>
      <c r="G18" s="40">
        <f t="shared" si="2"/>
        <v>150000000</v>
      </c>
    </row>
    <row r="19" spans="1:7">
      <c r="A19" s="17" t="s">
        <v>29</v>
      </c>
      <c r="B19" s="6" t="s">
        <v>11</v>
      </c>
      <c r="C19" s="48">
        <v>2</v>
      </c>
      <c r="D19" s="39">
        <v>3000000</v>
      </c>
      <c r="E19" s="40">
        <f t="shared" si="1"/>
        <v>6000000</v>
      </c>
      <c r="F19" s="38">
        <v>10</v>
      </c>
      <c r="G19" s="40">
        <f t="shared" si="2"/>
        <v>60000000</v>
      </c>
    </row>
    <row r="20" spans="1:7">
      <c r="A20" s="17" t="s">
        <v>30</v>
      </c>
      <c r="B20" s="6" t="s">
        <v>11</v>
      </c>
      <c r="C20" s="48">
        <v>3</v>
      </c>
      <c r="D20" s="39">
        <v>3500000</v>
      </c>
      <c r="E20" s="40">
        <f t="shared" si="1"/>
        <v>10500000</v>
      </c>
      <c r="F20" s="38">
        <v>10</v>
      </c>
      <c r="G20" s="40">
        <f t="shared" si="2"/>
        <v>105000000</v>
      </c>
    </row>
    <row r="21" spans="1:7">
      <c r="A21" s="17" t="s">
        <v>31</v>
      </c>
      <c r="B21" s="6" t="s">
        <v>11</v>
      </c>
      <c r="C21" s="48">
        <v>5</v>
      </c>
      <c r="D21" s="39">
        <v>2000000</v>
      </c>
      <c r="E21" s="40">
        <f t="shared" si="1"/>
        <v>10000000</v>
      </c>
      <c r="F21" s="38">
        <v>10</v>
      </c>
      <c r="G21" s="40">
        <f t="shared" si="2"/>
        <v>100000000</v>
      </c>
    </row>
    <row r="22" spans="1:7">
      <c r="A22" s="8" t="s">
        <v>4</v>
      </c>
      <c r="B22" s="6"/>
      <c r="C22" s="52">
        <v>14</v>
      </c>
      <c r="D22" s="39"/>
      <c r="E22" s="40"/>
      <c r="F22" s="37"/>
      <c r="G22" s="35">
        <f>SUM(G16:G21)</f>
        <v>537000000</v>
      </c>
    </row>
    <row r="23" spans="1:7">
      <c r="A23" s="18" t="s">
        <v>32</v>
      </c>
      <c r="B23" s="19" t="s">
        <v>0</v>
      </c>
      <c r="C23" s="19" t="s">
        <v>1</v>
      </c>
      <c r="D23" s="20" t="s">
        <v>8</v>
      </c>
      <c r="E23" s="20" t="s">
        <v>9</v>
      </c>
      <c r="F23" s="19" t="s">
        <v>2</v>
      </c>
      <c r="G23" s="19" t="s">
        <v>10</v>
      </c>
    </row>
    <row r="24" spans="1:7">
      <c r="A24" s="21" t="s">
        <v>33</v>
      </c>
      <c r="B24" s="6" t="s">
        <v>11</v>
      </c>
      <c r="C24" s="22">
        <v>2</v>
      </c>
      <c r="D24" s="41">
        <v>4800000</v>
      </c>
      <c r="E24" s="40">
        <f>(C24*D24)</f>
        <v>9600000</v>
      </c>
      <c r="F24" s="43">
        <v>10</v>
      </c>
      <c r="G24" s="40">
        <f>(E24*F24)</f>
        <v>96000000</v>
      </c>
    </row>
    <row r="25" spans="1:7">
      <c r="A25" s="17" t="s">
        <v>34</v>
      </c>
      <c r="B25" s="6" t="s">
        <v>11</v>
      </c>
      <c r="C25" s="48">
        <v>6</v>
      </c>
      <c r="D25" s="39">
        <v>3400000</v>
      </c>
      <c r="E25" s="40">
        <f t="shared" ref="E25:E27" si="3">(C25*D25)</f>
        <v>20400000</v>
      </c>
      <c r="F25" s="43">
        <v>10</v>
      </c>
      <c r="G25" s="40">
        <f t="shared" ref="G25:G27" si="4">(E25*F25)</f>
        <v>204000000</v>
      </c>
    </row>
    <row r="26" spans="1:7">
      <c r="A26" s="17" t="s">
        <v>35</v>
      </c>
      <c r="B26" s="6" t="s">
        <v>11</v>
      </c>
      <c r="C26" s="48">
        <v>2</v>
      </c>
      <c r="D26" s="39">
        <v>2100000</v>
      </c>
      <c r="E26" s="40">
        <f t="shared" si="3"/>
        <v>4200000</v>
      </c>
      <c r="F26" s="43">
        <v>10</v>
      </c>
      <c r="G26" s="40">
        <f t="shared" si="4"/>
        <v>42000000</v>
      </c>
    </row>
    <row r="27" spans="1:7">
      <c r="A27" s="21" t="s">
        <v>36</v>
      </c>
      <c r="B27" s="6" t="s">
        <v>11</v>
      </c>
      <c r="C27" s="22">
        <v>5</v>
      </c>
      <c r="D27" s="42">
        <v>1500000</v>
      </c>
      <c r="E27" s="40">
        <f t="shared" si="3"/>
        <v>7500000</v>
      </c>
      <c r="F27" s="43">
        <v>10</v>
      </c>
      <c r="G27" s="40">
        <f t="shared" si="4"/>
        <v>75000000</v>
      </c>
    </row>
    <row r="28" spans="1:7">
      <c r="A28" s="21"/>
      <c r="B28" s="6"/>
      <c r="C28" s="52">
        <f>SUM(C24:C27)</f>
        <v>15</v>
      </c>
      <c r="D28" s="42"/>
      <c r="E28" s="40"/>
      <c r="F28" s="40"/>
      <c r="G28" s="35">
        <f>SUM(G24:G27)</f>
        <v>417000000</v>
      </c>
    </row>
    <row r="29" spans="1:7">
      <c r="A29" s="45" t="s">
        <v>37</v>
      </c>
      <c r="B29" s="16"/>
      <c r="C29" s="16"/>
      <c r="D29" s="33"/>
      <c r="E29" s="33"/>
      <c r="F29" s="33"/>
      <c r="G29" s="46"/>
    </row>
    <row r="30" spans="1:7">
      <c r="A30" s="193" t="s">
        <v>39</v>
      </c>
      <c r="B30" s="193"/>
      <c r="C30" s="193"/>
      <c r="D30" s="193"/>
      <c r="E30" s="193"/>
      <c r="F30" s="193"/>
      <c r="G30" s="58">
        <f>G28+G22+G14+G8+G6</f>
        <v>4051500000</v>
      </c>
    </row>
    <row r="33" spans="1:1">
      <c r="A33" t="s">
        <v>43</v>
      </c>
    </row>
    <row r="34" spans="1:1">
      <c r="A34" t="s">
        <v>44</v>
      </c>
    </row>
  </sheetData>
  <mergeCells count="2">
    <mergeCell ref="A1:G1"/>
    <mergeCell ref="A30:F3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opLeftCell="A19" zoomScale="110" zoomScaleNormal="110" workbookViewId="0">
      <selection activeCell="J21" sqref="J21"/>
    </sheetView>
  </sheetViews>
  <sheetFormatPr baseColWidth="10" defaultRowHeight="15"/>
  <cols>
    <col min="1" max="1" width="25.42578125" customWidth="1"/>
    <col min="2" max="2" width="8.85546875" customWidth="1"/>
    <col min="3" max="3" width="11.28515625" customWidth="1"/>
    <col min="4" max="4" width="9.85546875" customWidth="1"/>
    <col min="5" max="5" width="11.42578125" customWidth="1"/>
    <col min="7" max="7" width="13.7109375" customWidth="1"/>
    <col min="9" max="9" width="19.42578125" bestFit="1" customWidth="1"/>
    <col min="10" max="11" width="18.42578125" bestFit="1" customWidth="1"/>
  </cols>
  <sheetData>
    <row r="1" spans="1:10">
      <c r="A1" s="192" t="s">
        <v>42</v>
      </c>
      <c r="B1" s="192"/>
      <c r="C1" s="192"/>
      <c r="D1" s="192"/>
      <c r="E1" s="192"/>
      <c r="F1" s="192"/>
      <c r="G1" s="192"/>
    </row>
    <row r="2" spans="1:10" ht="24.75">
      <c r="A2" s="2" t="s">
        <v>12</v>
      </c>
      <c r="B2" s="3" t="s">
        <v>0</v>
      </c>
      <c r="C2" s="24" t="s">
        <v>109</v>
      </c>
      <c r="D2" s="4" t="s">
        <v>8</v>
      </c>
      <c r="E2" s="4" t="s">
        <v>9</v>
      </c>
      <c r="F2" s="3" t="s">
        <v>2</v>
      </c>
      <c r="G2" s="3" t="s">
        <v>10</v>
      </c>
    </row>
    <row r="3" spans="1:10">
      <c r="A3" s="13" t="s">
        <v>38</v>
      </c>
      <c r="B3" s="23" t="s">
        <v>11</v>
      </c>
      <c r="C3" s="15">
        <v>7</v>
      </c>
      <c r="D3" s="31">
        <v>3200000</v>
      </c>
      <c r="E3" s="32">
        <f>(C3*D3)</f>
        <v>22400000</v>
      </c>
      <c r="F3" s="34">
        <v>10</v>
      </c>
      <c r="G3" s="32">
        <f>(E3*F3)</f>
        <v>224000000</v>
      </c>
    </row>
    <row r="4" spans="1:10">
      <c r="A4" s="9" t="s">
        <v>13</v>
      </c>
      <c r="B4" s="6" t="s">
        <v>11</v>
      </c>
      <c r="C4" s="10">
        <v>7</v>
      </c>
      <c r="D4" s="30">
        <v>2900000</v>
      </c>
      <c r="E4" s="27">
        <f t="shared" ref="E4:E12" si="0">(C4*D4)</f>
        <v>20300000</v>
      </c>
      <c r="F4" s="34">
        <v>10</v>
      </c>
      <c r="G4" s="27">
        <f t="shared" ref="G4:G12" si="1">(E4*F4)</f>
        <v>203000000</v>
      </c>
    </row>
    <row r="5" spans="1:10">
      <c r="A5" s="9" t="s">
        <v>14</v>
      </c>
      <c r="B5" s="6" t="s">
        <v>11</v>
      </c>
      <c r="C5" s="10">
        <v>1</v>
      </c>
      <c r="D5" s="30">
        <v>2600000</v>
      </c>
      <c r="E5" s="27">
        <f t="shared" si="0"/>
        <v>2600000</v>
      </c>
      <c r="F5" s="34">
        <v>10</v>
      </c>
      <c r="G5" s="27">
        <f t="shared" si="1"/>
        <v>26000000</v>
      </c>
    </row>
    <row r="6" spans="1:10">
      <c r="A6" s="9" t="s">
        <v>15</v>
      </c>
      <c r="B6" s="6" t="s">
        <v>11</v>
      </c>
      <c r="C6" s="10">
        <v>1</v>
      </c>
      <c r="D6" s="30">
        <v>2400000</v>
      </c>
      <c r="E6" s="27">
        <f t="shared" si="0"/>
        <v>2400000</v>
      </c>
      <c r="F6" s="34">
        <v>10</v>
      </c>
      <c r="G6" s="27">
        <f t="shared" si="1"/>
        <v>24000000</v>
      </c>
    </row>
    <row r="7" spans="1:10">
      <c r="A7" s="9" t="s">
        <v>16</v>
      </c>
      <c r="B7" s="7" t="s">
        <v>3</v>
      </c>
      <c r="C7" s="10">
        <v>46</v>
      </c>
      <c r="D7" s="30">
        <v>2200000</v>
      </c>
      <c r="E7" s="27">
        <f t="shared" si="0"/>
        <v>101200000</v>
      </c>
      <c r="F7" s="34">
        <v>10</v>
      </c>
      <c r="G7" s="27">
        <f t="shared" si="1"/>
        <v>1012000000</v>
      </c>
    </row>
    <row r="8" spans="1:10">
      <c r="A8" s="11" t="s">
        <v>17</v>
      </c>
      <c r="B8" s="7" t="s">
        <v>3</v>
      </c>
      <c r="C8" s="10">
        <v>28</v>
      </c>
      <c r="D8" s="30">
        <v>1600000</v>
      </c>
      <c r="E8" s="27">
        <f t="shared" si="0"/>
        <v>44800000</v>
      </c>
      <c r="F8" s="34">
        <v>10</v>
      </c>
      <c r="G8" s="27">
        <f t="shared" si="1"/>
        <v>448000000</v>
      </c>
    </row>
    <row r="9" spans="1:10">
      <c r="A9" s="9" t="s">
        <v>18</v>
      </c>
      <c r="B9" s="7" t="s">
        <v>3</v>
      </c>
      <c r="C9" s="10">
        <v>42</v>
      </c>
      <c r="D9" s="30">
        <v>1100000</v>
      </c>
      <c r="E9" s="27">
        <f t="shared" si="0"/>
        <v>46200000</v>
      </c>
      <c r="F9" s="34">
        <v>10</v>
      </c>
      <c r="G9" s="27">
        <f t="shared" si="1"/>
        <v>462000000</v>
      </c>
    </row>
    <row r="10" spans="1:10">
      <c r="A10" s="9" t="s">
        <v>19</v>
      </c>
      <c r="B10" s="7" t="s">
        <v>3</v>
      </c>
      <c r="C10" s="12">
        <v>56</v>
      </c>
      <c r="D10" s="30">
        <v>700000</v>
      </c>
      <c r="E10" s="27">
        <f t="shared" si="0"/>
        <v>39200000</v>
      </c>
      <c r="F10" s="34">
        <v>10</v>
      </c>
      <c r="G10" s="27">
        <f t="shared" si="1"/>
        <v>392000000</v>
      </c>
    </row>
    <row r="11" spans="1:10">
      <c r="A11" s="9" t="s">
        <v>20</v>
      </c>
      <c r="B11" s="7" t="s">
        <v>3</v>
      </c>
      <c r="C11" s="10">
        <v>24</v>
      </c>
      <c r="D11" s="30">
        <v>500000</v>
      </c>
      <c r="E11" s="27">
        <f t="shared" si="0"/>
        <v>12000000</v>
      </c>
      <c r="F11" s="34">
        <v>10</v>
      </c>
      <c r="G11" s="27">
        <f t="shared" si="1"/>
        <v>120000000</v>
      </c>
    </row>
    <row r="12" spans="1:10">
      <c r="A12" s="13" t="s">
        <v>21</v>
      </c>
      <c r="B12" s="14" t="s">
        <v>3</v>
      </c>
      <c r="C12" s="15">
        <v>13</v>
      </c>
      <c r="D12" s="31">
        <v>180000</v>
      </c>
      <c r="E12" s="32">
        <f t="shared" si="0"/>
        <v>2340000</v>
      </c>
      <c r="F12" s="34">
        <v>10</v>
      </c>
      <c r="G12" s="32">
        <f t="shared" si="1"/>
        <v>23400000</v>
      </c>
    </row>
    <row r="13" spans="1:10">
      <c r="A13" s="8" t="s">
        <v>4</v>
      </c>
      <c r="B13" s="16"/>
      <c r="C13" s="48">
        <f>SUM(C3:C12)</f>
        <v>225</v>
      </c>
      <c r="D13" s="33"/>
      <c r="E13" s="33"/>
      <c r="F13" s="33"/>
      <c r="G13" s="60">
        <f>SUM(G3:G12)</f>
        <v>2934400000</v>
      </c>
    </row>
    <row r="14" spans="1:10" ht="24.75">
      <c r="A14" s="24" t="s">
        <v>7</v>
      </c>
      <c r="B14" s="3" t="s">
        <v>0</v>
      </c>
      <c r="C14" s="24" t="s">
        <v>109</v>
      </c>
      <c r="D14" s="4" t="s">
        <v>8</v>
      </c>
      <c r="E14" s="4" t="s">
        <v>9</v>
      </c>
      <c r="F14" s="3" t="s">
        <v>2</v>
      </c>
      <c r="G14" s="3" t="s">
        <v>10</v>
      </c>
      <c r="I14" s="173">
        <v>2934400000</v>
      </c>
    </row>
    <row r="15" spans="1:10" ht="16.5">
      <c r="A15" s="5" t="s">
        <v>40</v>
      </c>
      <c r="B15" s="6" t="s">
        <v>11</v>
      </c>
      <c r="C15" s="117">
        <v>49</v>
      </c>
      <c r="D15" s="27">
        <v>172350000</v>
      </c>
      <c r="E15" s="27">
        <v>172350000</v>
      </c>
      <c r="F15" s="26">
        <v>10</v>
      </c>
      <c r="G15" s="28">
        <f>(D15*F15)</f>
        <v>1723500000</v>
      </c>
    </row>
    <row r="16" spans="1:10" ht="16.5">
      <c r="A16" s="5" t="s">
        <v>41</v>
      </c>
      <c r="B16" s="6" t="s">
        <v>11</v>
      </c>
      <c r="C16" s="117">
        <v>13</v>
      </c>
      <c r="D16" s="27">
        <v>54200000</v>
      </c>
      <c r="E16" s="27">
        <f>+D16</f>
        <v>54200000</v>
      </c>
      <c r="F16" s="26">
        <v>10</v>
      </c>
      <c r="G16" s="28">
        <f>+F16*E16</f>
        <v>542000000</v>
      </c>
      <c r="J16">
        <v>3670700000</v>
      </c>
    </row>
    <row r="17" spans="1:11">
      <c r="A17" s="8" t="s">
        <v>4</v>
      </c>
      <c r="B17" s="6"/>
      <c r="C17" s="117"/>
      <c r="D17" s="25"/>
      <c r="E17" s="25"/>
      <c r="F17" s="25"/>
      <c r="G17" s="29">
        <f>SUM(G15:G16)</f>
        <v>2265500000</v>
      </c>
    </row>
    <row r="18" spans="1:11">
      <c r="A18" s="5" t="s">
        <v>45</v>
      </c>
      <c r="B18" s="6" t="s">
        <v>11</v>
      </c>
      <c r="C18" s="117">
        <v>30</v>
      </c>
      <c r="D18" s="25">
        <v>2200000</v>
      </c>
      <c r="E18" s="25">
        <f>D18*C18</f>
        <v>66000000</v>
      </c>
      <c r="F18" s="26">
        <v>8</v>
      </c>
      <c r="G18" s="28">
        <f>E18*F18</f>
        <v>528000000</v>
      </c>
    </row>
    <row r="19" spans="1:11">
      <c r="A19" s="5" t="s">
        <v>4</v>
      </c>
      <c r="B19" s="6"/>
      <c r="C19" s="7"/>
      <c r="D19" s="25"/>
      <c r="E19" s="25"/>
      <c r="F19" s="25"/>
      <c r="G19" s="29">
        <f>SUM(G18)</f>
        <v>528000000</v>
      </c>
    </row>
    <row r="20" spans="1:11">
      <c r="A20" s="2" t="s">
        <v>5</v>
      </c>
      <c r="B20" s="3" t="s">
        <v>0</v>
      </c>
      <c r="C20" s="3" t="s">
        <v>1</v>
      </c>
      <c r="D20" s="4" t="s">
        <v>8</v>
      </c>
      <c r="E20" s="4" t="s">
        <v>9</v>
      </c>
      <c r="F20" s="3" t="s">
        <v>2</v>
      </c>
      <c r="G20" s="3" t="s">
        <v>10</v>
      </c>
      <c r="J20" s="120">
        <f>(G17+G19+G25+G33+G39)</f>
        <v>3860200000</v>
      </c>
    </row>
    <row r="21" spans="1:11">
      <c r="A21" s="9" t="s">
        <v>22</v>
      </c>
      <c r="B21" s="6" t="s">
        <v>11</v>
      </c>
      <c r="C21" s="54">
        <v>2</v>
      </c>
      <c r="D21" s="36">
        <v>4000000</v>
      </c>
      <c r="E21" s="36">
        <f>(D21*C21)</f>
        <v>8000000</v>
      </c>
      <c r="F21" s="38">
        <v>8</v>
      </c>
      <c r="G21" s="37">
        <f>(E21*F21)</f>
        <v>64000000</v>
      </c>
    </row>
    <row r="22" spans="1:11">
      <c r="A22" s="9" t="s">
        <v>23</v>
      </c>
      <c r="B22" s="6" t="s">
        <v>11</v>
      </c>
      <c r="C22" s="54">
        <v>6</v>
      </c>
      <c r="D22" s="36">
        <v>3800000</v>
      </c>
      <c r="E22" s="36">
        <f>(D22*C22)</f>
        <v>22800000</v>
      </c>
      <c r="F22" s="38">
        <v>8</v>
      </c>
      <c r="G22" s="37">
        <f>(E22*F22)</f>
        <v>182400000</v>
      </c>
      <c r="J22" s="120">
        <f>J20-J16</f>
        <v>189500000</v>
      </c>
    </row>
    <row r="23" spans="1:11">
      <c r="A23" s="9" t="s">
        <v>24</v>
      </c>
      <c r="B23" s="6" t="s">
        <v>11</v>
      </c>
      <c r="C23" s="54">
        <v>2</v>
      </c>
      <c r="D23" s="36">
        <v>2500000</v>
      </c>
      <c r="E23" s="36">
        <f>(D23*C23)</f>
        <v>5000000</v>
      </c>
      <c r="F23" s="38">
        <v>8</v>
      </c>
      <c r="G23" s="37">
        <f t="shared" ref="G23:G24" si="2">(E23*F23)</f>
        <v>40000000</v>
      </c>
    </row>
    <row r="24" spans="1:11">
      <c r="A24" s="53" t="s">
        <v>25</v>
      </c>
      <c r="B24" s="54" t="s">
        <v>11</v>
      </c>
      <c r="C24" s="54">
        <v>2</v>
      </c>
      <c r="D24" s="55">
        <v>1800000</v>
      </c>
      <c r="E24" s="55">
        <f>(D24*C24)</f>
        <v>3600000</v>
      </c>
      <c r="F24" s="38">
        <v>8</v>
      </c>
      <c r="G24" s="57">
        <f t="shared" si="2"/>
        <v>28800000</v>
      </c>
    </row>
    <row r="25" spans="1:11">
      <c r="A25" s="8" t="s">
        <v>4</v>
      </c>
      <c r="B25" s="6"/>
      <c r="C25" s="54"/>
      <c r="D25" s="36"/>
      <c r="E25" s="36"/>
      <c r="F25" s="37"/>
      <c r="G25" s="44">
        <f>SUM(G21:G24)</f>
        <v>315200000</v>
      </c>
      <c r="J25" s="174">
        <v>2934400000</v>
      </c>
      <c r="K25" s="59">
        <v>1917311000</v>
      </c>
    </row>
    <row r="26" spans="1:11">
      <c r="A26" s="2" t="s">
        <v>6</v>
      </c>
      <c r="B26" s="3" t="s">
        <v>0</v>
      </c>
      <c r="C26" s="3" t="s">
        <v>1</v>
      </c>
      <c r="D26" s="4" t="s">
        <v>8</v>
      </c>
      <c r="E26" s="4" t="s">
        <v>9</v>
      </c>
      <c r="F26" s="3" t="s">
        <v>2</v>
      </c>
      <c r="G26" s="3" t="s">
        <v>10</v>
      </c>
      <c r="J26" t="s">
        <v>116</v>
      </c>
      <c r="K26" s="175">
        <f>J25-K25</f>
        <v>1017089000</v>
      </c>
    </row>
    <row r="27" spans="1:11">
      <c r="A27" s="17" t="s">
        <v>26</v>
      </c>
      <c r="B27" s="6" t="s">
        <v>11</v>
      </c>
      <c r="C27" s="47">
        <v>1</v>
      </c>
      <c r="D27" s="39">
        <v>4600000</v>
      </c>
      <c r="E27" s="40">
        <f>(C27*D27)</f>
        <v>4600000</v>
      </c>
      <c r="F27" s="38">
        <v>9</v>
      </c>
      <c r="G27" s="40">
        <f>(E27*F27)</f>
        <v>41400000</v>
      </c>
    </row>
    <row r="28" spans="1:11">
      <c r="A28" s="17" t="s">
        <v>27</v>
      </c>
      <c r="B28" s="6" t="s">
        <v>11</v>
      </c>
      <c r="C28" s="47">
        <v>1</v>
      </c>
      <c r="D28" s="39">
        <v>5000000</v>
      </c>
      <c r="E28" s="40">
        <f t="shared" ref="E28:E32" si="3">(C28*D28)</f>
        <v>5000000</v>
      </c>
      <c r="F28" s="38">
        <v>9</v>
      </c>
      <c r="G28" s="40">
        <f t="shared" ref="G28:G32" si="4">(E28*F28)</f>
        <v>45000000</v>
      </c>
      <c r="I28" t="s">
        <v>116</v>
      </c>
      <c r="J28" s="120">
        <f>J22+K26</f>
        <v>1206589000</v>
      </c>
    </row>
    <row r="29" spans="1:11">
      <c r="A29" s="17" t="s">
        <v>28</v>
      </c>
      <c r="B29" s="6" t="s">
        <v>11</v>
      </c>
      <c r="C29" s="47">
        <v>5</v>
      </c>
      <c r="D29" s="39">
        <v>3500000</v>
      </c>
      <c r="E29" s="40">
        <f t="shared" si="3"/>
        <v>17500000</v>
      </c>
      <c r="F29" s="38">
        <v>9</v>
      </c>
      <c r="G29" s="40">
        <f t="shared" si="4"/>
        <v>157500000</v>
      </c>
    </row>
    <row r="30" spans="1:11">
      <c r="A30" s="17" t="s">
        <v>29</v>
      </c>
      <c r="B30" s="6" t="s">
        <v>11</v>
      </c>
      <c r="C30" s="47">
        <v>1</v>
      </c>
      <c r="D30" s="39">
        <v>3000000</v>
      </c>
      <c r="E30" s="40">
        <f t="shared" si="3"/>
        <v>3000000</v>
      </c>
      <c r="F30" s="38">
        <v>9</v>
      </c>
      <c r="G30" s="40">
        <f t="shared" si="4"/>
        <v>27000000</v>
      </c>
    </row>
    <row r="31" spans="1:11">
      <c r="A31" s="17" t="s">
        <v>30</v>
      </c>
      <c r="B31" s="6" t="s">
        <v>11</v>
      </c>
      <c r="C31" s="47">
        <v>2</v>
      </c>
      <c r="D31" s="39">
        <v>3500000</v>
      </c>
      <c r="E31" s="40">
        <f t="shared" si="3"/>
        <v>7000000</v>
      </c>
      <c r="F31" s="38">
        <v>9</v>
      </c>
      <c r="G31" s="40">
        <f t="shared" si="4"/>
        <v>63000000</v>
      </c>
    </row>
    <row r="32" spans="1:11">
      <c r="A32" s="17" t="s">
        <v>31</v>
      </c>
      <c r="B32" s="6" t="s">
        <v>11</v>
      </c>
      <c r="C32" s="47">
        <v>4</v>
      </c>
      <c r="D32" s="39">
        <v>2500000</v>
      </c>
      <c r="E32" s="40">
        <f t="shared" si="3"/>
        <v>10000000</v>
      </c>
      <c r="F32" s="38">
        <v>9</v>
      </c>
      <c r="G32" s="40">
        <f t="shared" si="4"/>
        <v>90000000</v>
      </c>
    </row>
    <row r="33" spans="1:7">
      <c r="A33" s="8" t="s">
        <v>4</v>
      </c>
      <c r="B33" s="6"/>
      <c r="C33" s="118">
        <f>SUM(C27:C32)</f>
        <v>14</v>
      </c>
      <c r="D33" s="39"/>
      <c r="E33" s="40"/>
      <c r="F33" s="37"/>
      <c r="G33" s="35">
        <f>SUM(G27:G32)</f>
        <v>423900000</v>
      </c>
    </row>
    <row r="34" spans="1:7">
      <c r="A34" s="18" t="s">
        <v>32</v>
      </c>
      <c r="B34" s="19" t="s">
        <v>0</v>
      </c>
      <c r="C34" s="19" t="s">
        <v>1</v>
      </c>
      <c r="D34" s="20" t="s">
        <v>8</v>
      </c>
      <c r="E34" s="20" t="s">
        <v>9</v>
      </c>
      <c r="F34" s="19" t="s">
        <v>2</v>
      </c>
      <c r="G34" s="19" t="s">
        <v>10</v>
      </c>
    </row>
    <row r="35" spans="1:7">
      <c r="A35" s="21" t="s">
        <v>33</v>
      </c>
      <c r="B35" s="6" t="s">
        <v>11</v>
      </c>
      <c r="C35" s="22">
        <v>1</v>
      </c>
      <c r="D35" s="41">
        <v>4800000</v>
      </c>
      <c r="E35" s="40">
        <f>(C35*D35)</f>
        <v>4800000</v>
      </c>
      <c r="F35" s="43">
        <v>9</v>
      </c>
      <c r="G35" s="40">
        <f>(E35*F35)</f>
        <v>43200000</v>
      </c>
    </row>
    <row r="36" spans="1:7">
      <c r="A36" s="17" t="s">
        <v>34</v>
      </c>
      <c r="B36" s="6" t="s">
        <v>11</v>
      </c>
      <c r="C36" s="47">
        <v>4</v>
      </c>
      <c r="D36" s="39">
        <v>3400000</v>
      </c>
      <c r="E36" s="40">
        <f t="shared" ref="E36:E38" si="5">(C36*D36)</f>
        <v>13600000</v>
      </c>
      <c r="F36" s="43">
        <v>9</v>
      </c>
      <c r="G36" s="40">
        <f t="shared" ref="G36:G38" si="6">(E36*F36)</f>
        <v>122400000</v>
      </c>
    </row>
    <row r="37" spans="1:7">
      <c r="A37" s="17" t="s">
        <v>35</v>
      </c>
      <c r="B37" s="6" t="s">
        <v>11</v>
      </c>
      <c r="C37" s="47">
        <v>5</v>
      </c>
      <c r="D37" s="39">
        <v>2100000</v>
      </c>
      <c r="E37" s="40">
        <f t="shared" si="5"/>
        <v>10500000</v>
      </c>
      <c r="F37" s="43">
        <v>9</v>
      </c>
      <c r="G37" s="40">
        <f t="shared" si="6"/>
        <v>94500000</v>
      </c>
    </row>
    <row r="38" spans="1:7">
      <c r="A38" s="21" t="s">
        <v>36</v>
      </c>
      <c r="B38" s="6" t="s">
        <v>11</v>
      </c>
      <c r="C38" s="22">
        <v>5</v>
      </c>
      <c r="D38" s="42">
        <v>1500000</v>
      </c>
      <c r="E38" s="40">
        <f t="shared" si="5"/>
        <v>7500000</v>
      </c>
      <c r="F38" s="43">
        <v>9</v>
      </c>
      <c r="G38" s="40">
        <f t="shared" si="6"/>
        <v>67500000</v>
      </c>
    </row>
    <row r="39" spans="1:7">
      <c r="A39" s="21"/>
      <c r="B39" s="6"/>
      <c r="C39" s="118"/>
      <c r="D39" s="42"/>
      <c r="E39" s="40"/>
      <c r="F39" s="40"/>
      <c r="G39" s="35">
        <f>SUM(G35:G38)</f>
        <v>327600000</v>
      </c>
    </row>
    <row r="40" spans="1:7">
      <c r="A40" s="45" t="s">
        <v>37</v>
      </c>
      <c r="B40" s="16"/>
      <c r="C40" s="16"/>
      <c r="D40" s="33"/>
      <c r="E40" s="33"/>
      <c r="F40" s="33"/>
      <c r="G40" s="46"/>
    </row>
    <row r="41" spans="1:7">
      <c r="A41" s="193" t="s">
        <v>39</v>
      </c>
      <c r="B41" s="193"/>
      <c r="C41" s="193"/>
      <c r="D41" s="193"/>
      <c r="E41" s="193"/>
      <c r="F41" s="193"/>
      <c r="G41" s="58">
        <f>G39+G33+G25+G19+G17+G13</f>
        <v>6794600000</v>
      </c>
    </row>
    <row r="44" spans="1:7">
      <c r="A44" t="s">
        <v>43</v>
      </c>
    </row>
    <row r="45" spans="1:7">
      <c r="A45" t="s">
        <v>44</v>
      </c>
    </row>
  </sheetData>
  <mergeCells count="2">
    <mergeCell ref="A1:G1"/>
    <mergeCell ref="A41:F4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6"/>
  <sheetViews>
    <sheetView workbookViewId="0">
      <selection activeCell="D7" sqref="D7"/>
    </sheetView>
  </sheetViews>
  <sheetFormatPr baseColWidth="10" defaultRowHeight="15"/>
  <cols>
    <col min="2" max="2" width="21.42578125" bestFit="1" customWidth="1"/>
    <col min="3" max="3" width="19.7109375" customWidth="1"/>
    <col min="4" max="4" width="17.140625" bestFit="1" customWidth="1"/>
  </cols>
  <sheetData>
    <row r="2" spans="2:4">
      <c r="B2" s="61"/>
      <c r="C2" s="65" t="s">
        <v>49</v>
      </c>
      <c r="D2" s="62" t="s">
        <v>50</v>
      </c>
    </row>
    <row r="3" spans="2:4">
      <c r="B3" s="61" t="s">
        <v>46</v>
      </c>
      <c r="C3" s="124">
        <v>6054500000</v>
      </c>
      <c r="D3" s="63"/>
    </row>
    <row r="4" spans="2:4">
      <c r="B4" s="61" t="s">
        <v>47</v>
      </c>
      <c r="C4" s="124">
        <v>3860200000</v>
      </c>
      <c r="D4" s="64">
        <v>189500000</v>
      </c>
    </row>
    <row r="5" spans="2:4">
      <c r="B5" s="61" t="s">
        <v>48</v>
      </c>
      <c r="C5" s="124">
        <v>2934400000</v>
      </c>
      <c r="D5" s="64">
        <v>1034400000</v>
      </c>
    </row>
    <row r="6" spans="2:4">
      <c r="B6" s="123" t="s">
        <v>107</v>
      </c>
      <c r="C6" s="124">
        <v>985015124</v>
      </c>
      <c r="D6" s="64">
        <v>67815124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="110" zoomScaleNormal="110" workbookViewId="0">
      <selection activeCell="J16" sqref="J16"/>
    </sheetView>
  </sheetViews>
  <sheetFormatPr baseColWidth="10" defaultRowHeight="15"/>
  <cols>
    <col min="1" max="1" width="25.42578125" customWidth="1"/>
    <col min="2" max="2" width="8.85546875" customWidth="1"/>
    <col min="3" max="3" width="13.7109375" customWidth="1"/>
    <col min="4" max="4" width="9.85546875" hidden="1" customWidth="1"/>
    <col min="5" max="5" width="0" hidden="1" customWidth="1"/>
    <col min="7" max="7" width="13.7109375" hidden="1" customWidth="1"/>
    <col min="8" max="8" width="13" hidden="1" customWidth="1"/>
    <col min="9" max="9" width="18.42578125" hidden="1" customWidth="1"/>
    <col min="10" max="10" width="18.42578125" bestFit="1" customWidth="1"/>
  </cols>
  <sheetData>
    <row r="1" spans="1:11">
      <c r="A1" s="192" t="s">
        <v>42</v>
      </c>
      <c r="B1" s="192"/>
      <c r="C1" s="192"/>
      <c r="D1" s="192"/>
      <c r="E1" s="192"/>
      <c r="F1" s="192"/>
      <c r="G1" s="192"/>
    </row>
    <row r="2" spans="1:11" ht="16.5">
      <c r="A2" s="2" t="s">
        <v>12</v>
      </c>
      <c r="B2" s="3" t="s">
        <v>0</v>
      </c>
      <c r="C2" s="24" t="s">
        <v>109</v>
      </c>
      <c r="D2" s="4" t="s">
        <v>8</v>
      </c>
      <c r="E2" s="4" t="s">
        <v>9</v>
      </c>
      <c r="F2" s="3" t="s">
        <v>110</v>
      </c>
      <c r="G2" s="3" t="s">
        <v>10</v>
      </c>
      <c r="J2" s="24" t="s">
        <v>108</v>
      </c>
      <c r="K2" s="3" t="s">
        <v>111</v>
      </c>
    </row>
    <row r="3" spans="1:11">
      <c r="A3" s="13" t="s">
        <v>38</v>
      </c>
      <c r="B3" s="23" t="s">
        <v>11</v>
      </c>
      <c r="C3" s="15">
        <v>7</v>
      </c>
      <c r="D3" s="31">
        <v>3200000</v>
      </c>
      <c r="E3" s="32">
        <f>(C3*D3)</f>
        <v>22400000</v>
      </c>
      <c r="F3" s="34">
        <v>10</v>
      </c>
      <c r="G3" s="32">
        <f>(E3*F3)</f>
        <v>224000000</v>
      </c>
      <c r="J3" s="128">
        <v>8</v>
      </c>
      <c r="K3" s="131">
        <v>8</v>
      </c>
    </row>
    <row r="4" spans="1:11">
      <c r="A4" s="9" t="s">
        <v>13</v>
      </c>
      <c r="B4" s="6" t="s">
        <v>11</v>
      </c>
      <c r="C4" s="10">
        <v>7</v>
      </c>
      <c r="D4" s="30">
        <v>2900000</v>
      </c>
      <c r="E4" s="27">
        <f t="shared" ref="E4:E12" si="0">(C4*D4)</f>
        <v>20300000</v>
      </c>
      <c r="F4" s="34">
        <v>10</v>
      </c>
      <c r="G4" s="27">
        <f t="shared" ref="G4:G12" si="1">(E4*F4)</f>
        <v>203000000</v>
      </c>
      <c r="J4" s="129">
        <v>6</v>
      </c>
      <c r="K4" s="131">
        <v>8</v>
      </c>
    </row>
    <row r="5" spans="1:11">
      <c r="A5" s="9" t="s">
        <v>14</v>
      </c>
      <c r="B5" s="6" t="s">
        <v>11</v>
      </c>
      <c r="C5" s="10">
        <v>1</v>
      </c>
      <c r="D5" s="30">
        <v>2600000</v>
      </c>
      <c r="E5" s="27">
        <f t="shared" si="0"/>
        <v>2600000</v>
      </c>
      <c r="F5" s="34">
        <v>10</v>
      </c>
      <c r="G5" s="27">
        <f t="shared" si="1"/>
        <v>26000000</v>
      </c>
      <c r="J5" s="129">
        <v>1</v>
      </c>
      <c r="K5" s="131">
        <v>8</v>
      </c>
    </row>
    <row r="6" spans="1:11">
      <c r="A6" s="9" t="s">
        <v>15</v>
      </c>
      <c r="B6" s="6" t="s">
        <v>11</v>
      </c>
      <c r="C6" s="10">
        <v>1</v>
      </c>
      <c r="D6" s="30">
        <v>2400000</v>
      </c>
      <c r="E6" s="27">
        <f t="shared" si="0"/>
        <v>2400000</v>
      </c>
      <c r="F6" s="34">
        <v>10</v>
      </c>
      <c r="G6" s="27">
        <f t="shared" si="1"/>
        <v>24000000</v>
      </c>
      <c r="J6" s="129">
        <v>1</v>
      </c>
      <c r="K6" s="131">
        <v>8</v>
      </c>
    </row>
    <row r="7" spans="1:11">
      <c r="A7" s="9" t="s">
        <v>16</v>
      </c>
      <c r="B7" s="7" t="s">
        <v>3</v>
      </c>
      <c r="C7" s="10">
        <v>46</v>
      </c>
      <c r="D7" s="30">
        <v>2200000</v>
      </c>
      <c r="E7" s="27">
        <f t="shared" si="0"/>
        <v>101200000</v>
      </c>
      <c r="F7" s="34">
        <v>10</v>
      </c>
      <c r="G7" s="27">
        <f t="shared" si="1"/>
        <v>1012000000</v>
      </c>
      <c r="J7" s="129">
        <v>45</v>
      </c>
      <c r="K7" s="131">
        <v>8</v>
      </c>
    </row>
    <row r="8" spans="1:11">
      <c r="A8" s="11" t="s">
        <v>17</v>
      </c>
      <c r="B8" s="7" t="s">
        <v>3</v>
      </c>
      <c r="C8" s="10">
        <v>28</v>
      </c>
      <c r="D8" s="30">
        <v>1600000</v>
      </c>
      <c r="E8" s="27">
        <f t="shared" si="0"/>
        <v>44800000</v>
      </c>
      <c r="F8" s="34">
        <v>10</v>
      </c>
      <c r="G8" s="27">
        <f t="shared" si="1"/>
        <v>448000000</v>
      </c>
      <c r="J8" s="129">
        <v>28</v>
      </c>
      <c r="K8" s="131">
        <v>8</v>
      </c>
    </row>
    <row r="9" spans="1:11">
      <c r="A9" s="9" t="s">
        <v>18</v>
      </c>
      <c r="B9" s="7" t="s">
        <v>3</v>
      </c>
      <c r="C9" s="10">
        <v>42</v>
      </c>
      <c r="D9" s="30">
        <v>1100000</v>
      </c>
      <c r="E9" s="27">
        <f t="shared" si="0"/>
        <v>46200000</v>
      </c>
      <c r="F9" s="34">
        <v>10</v>
      </c>
      <c r="G9" s="27">
        <f t="shared" si="1"/>
        <v>462000000</v>
      </c>
      <c r="J9" s="129">
        <v>42</v>
      </c>
      <c r="K9" s="131">
        <v>8</v>
      </c>
    </row>
    <row r="10" spans="1:11">
      <c r="A10" s="9" t="s">
        <v>19</v>
      </c>
      <c r="B10" s="7" t="s">
        <v>3</v>
      </c>
      <c r="C10" s="12">
        <v>56</v>
      </c>
      <c r="D10" s="30">
        <v>700000</v>
      </c>
      <c r="E10" s="27">
        <f t="shared" si="0"/>
        <v>39200000</v>
      </c>
      <c r="F10" s="34">
        <v>10</v>
      </c>
      <c r="G10" s="27">
        <f t="shared" si="1"/>
        <v>392000000</v>
      </c>
      <c r="J10" s="130">
        <v>45</v>
      </c>
      <c r="K10" s="131">
        <v>8</v>
      </c>
    </row>
    <row r="11" spans="1:11">
      <c r="A11" s="9" t="s">
        <v>20</v>
      </c>
      <c r="B11" s="7" t="s">
        <v>3</v>
      </c>
      <c r="C11" s="10">
        <v>24</v>
      </c>
      <c r="D11" s="30">
        <v>500000</v>
      </c>
      <c r="E11" s="27">
        <f t="shared" si="0"/>
        <v>12000000</v>
      </c>
      <c r="F11" s="34">
        <v>10</v>
      </c>
      <c r="G11" s="27">
        <f t="shared" si="1"/>
        <v>120000000</v>
      </c>
      <c r="J11" s="129">
        <v>18</v>
      </c>
      <c r="K11" s="131">
        <v>8</v>
      </c>
    </row>
    <row r="12" spans="1:11">
      <c r="A12" s="13" t="s">
        <v>21</v>
      </c>
      <c r="B12" s="14" t="s">
        <v>3</v>
      </c>
      <c r="C12" s="15">
        <v>13</v>
      </c>
      <c r="D12" s="31">
        <v>180000</v>
      </c>
      <c r="E12" s="32">
        <f t="shared" si="0"/>
        <v>2340000</v>
      </c>
      <c r="F12" s="34">
        <v>10</v>
      </c>
      <c r="G12" s="32">
        <f t="shared" si="1"/>
        <v>23400000</v>
      </c>
      <c r="J12" s="128">
        <v>10</v>
      </c>
      <c r="K12" s="131">
        <v>8</v>
      </c>
    </row>
    <row r="13" spans="1:11">
      <c r="A13" s="169" t="s">
        <v>4</v>
      </c>
      <c r="B13" s="170"/>
      <c r="C13" s="143">
        <f>SUM(C3:C12)</f>
        <v>225</v>
      </c>
      <c r="D13" s="171"/>
      <c r="E13" s="171"/>
      <c r="F13" s="171"/>
      <c r="G13" s="146">
        <f>SUM(G3:G12)</f>
        <v>2934400000</v>
      </c>
      <c r="H13" s="136"/>
      <c r="I13" s="172">
        <v>2934400000</v>
      </c>
      <c r="J13" s="143">
        <f>SUM(J3:J12)</f>
        <v>204</v>
      </c>
      <c r="K13" s="61"/>
    </row>
    <row r="14" spans="1:11">
      <c r="A14" s="154" t="s">
        <v>112</v>
      </c>
      <c r="B14" s="155"/>
      <c r="C14" s="167">
        <v>2934400000</v>
      </c>
      <c r="D14" s="33"/>
      <c r="E14" s="33"/>
      <c r="F14" s="33"/>
      <c r="G14" s="60"/>
      <c r="I14" s="59"/>
      <c r="J14" s="61"/>
      <c r="K14" s="61"/>
    </row>
    <row r="15" spans="1:11" ht="16.5">
      <c r="A15" s="24" t="s">
        <v>7</v>
      </c>
      <c r="B15" s="3" t="s">
        <v>0</v>
      </c>
      <c r="C15" s="24" t="s">
        <v>109</v>
      </c>
      <c r="D15" s="4" t="s">
        <v>8</v>
      </c>
      <c r="E15" s="4" t="s">
        <v>9</v>
      </c>
      <c r="F15" s="3" t="s">
        <v>2</v>
      </c>
      <c r="G15" s="3" t="s">
        <v>10</v>
      </c>
      <c r="J15" s="24" t="s">
        <v>108</v>
      </c>
      <c r="K15" s="3" t="s">
        <v>2</v>
      </c>
    </row>
    <row r="16" spans="1:11" ht="16.5">
      <c r="A16" s="5" t="s">
        <v>40</v>
      </c>
      <c r="B16" s="6" t="s">
        <v>11</v>
      </c>
      <c r="C16" s="117">
        <v>49</v>
      </c>
      <c r="D16" s="27">
        <v>172350000</v>
      </c>
      <c r="E16" s="27">
        <v>172350000</v>
      </c>
      <c r="F16" s="26">
        <v>10</v>
      </c>
      <c r="G16" s="28">
        <f>(D16*F16)</f>
        <v>1723500000</v>
      </c>
      <c r="J16" s="132">
        <v>48</v>
      </c>
      <c r="K16" s="132">
        <v>8</v>
      </c>
    </row>
    <row r="17" spans="1:11" ht="16.5">
      <c r="A17" s="5" t="s">
        <v>41</v>
      </c>
      <c r="B17" s="6" t="s">
        <v>11</v>
      </c>
      <c r="C17" s="117">
        <v>13</v>
      </c>
      <c r="D17" s="27">
        <v>54200000</v>
      </c>
      <c r="E17" s="27">
        <f>+D17</f>
        <v>54200000</v>
      </c>
      <c r="F17" s="26">
        <v>10</v>
      </c>
      <c r="G17" s="28">
        <f>+F17*E17</f>
        <v>542000000</v>
      </c>
      <c r="J17" s="132">
        <v>15</v>
      </c>
      <c r="K17" s="132">
        <v>8</v>
      </c>
    </row>
    <row r="18" spans="1:11">
      <c r="A18" s="8" t="s">
        <v>4</v>
      </c>
      <c r="B18" s="6"/>
      <c r="C18" s="133">
        <f>SUM(C16:C17)</f>
        <v>62</v>
      </c>
      <c r="D18" s="134"/>
      <c r="E18" s="134"/>
      <c r="F18" s="134"/>
      <c r="G18" s="135">
        <f>SUM(G16:G17)</f>
        <v>2265500000</v>
      </c>
      <c r="H18" s="136"/>
      <c r="I18" s="136"/>
      <c r="J18" s="133">
        <f>SUM(J16:J17)</f>
        <v>63</v>
      </c>
      <c r="K18" s="132"/>
    </row>
    <row r="19" spans="1:11">
      <c r="A19" s="8" t="s">
        <v>112</v>
      </c>
      <c r="B19" s="6"/>
      <c r="C19" s="166">
        <v>2265500000</v>
      </c>
      <c r="D19" s="134"/>
      <c r="E19" s="134"/>
      <c r="F19" s="134"/>
      <c r="G19" s="135"/>
      <c r="H19" s="136"/>
      <c r="I19" s="136"/>
      <c r="J19" s="133"/>
      <c r="K19" s="132"/>
    </row>
    <row r="20" spans="1:11">
      <c r="A20" s="5" t="s">
        <v>45</v>
      </c>
      <c r="B20" s="6" t="s">
        <v>11</v>
      </c>
      <c r="C20" s="117">
        <v>30</v>
      </c>
      <c r="D20" s="25">
        <v>2200000</v>
      </c>
      <c r="E20" s="25">
        <f>D20*C20</f>
        <v>66000000</v>
      </c>
      <c r="F20" s="26">
        <v>10</v>
      </c>
      <c r="G20" s="28">
        <f>E20*F20</f>
        <v>660000000</v>
      </c>
      <c r="J20" s="117">
        <v>70</v>
      </c>
      <c r="K20" s="132">
        <v>8</v>
      </c>
    </row>
    <row r="21" spans="1:11">
      <c r="A21" s="5" t="s">
        <v>4</v>
      </c>
      <c r="B21" s="6"/>
      <c r="C21" s="133">
        <f>SUM(C20)</f>
        <v>30</v>
      </c>
      <c r="D21" s="134"/>
      <c r="E21" s="134"/>
      <c r="F21" s="134"/>
      <c r="G21" s="135">
        <f>SUM(G20)</f>
        <v>660000000</v>
      </c>
      <c r="H21" s="136"/>
      <c r="I21" s="136"/>
      <c r="J21" s="133">
        <f>SUM(J20)</f>
        <v>70</v>
      </c>
      <c r="K21" s="61"/>
    </row>
    <row r="22" spans="1:11">
      <c r="A22" s="157" t="s">
        <v>112</v>
      </c>
      <c r="B22" s="138"/>
      <c r="C22" s="166">
        <v>528000000</v>
      </c>
      <c r="D22" s="134"/>
      <c r="E22" s="134"/>
      <c r="F22" s="134"/>
      <c r="G22" s="135"/>
      <c r="H22" s="136"/>
      <c r="I22" s="136"/>
      <c r="J22" s="133"/>
      <c r="K22" s="61"/>
    </row>
    <row r="23" spans="1:11" ht="16.5">
      <c r="A23" s="2" t="s">
        <v>5</v>
      </c>
      <c r="B23" s="3" t="s">
        <v>0</v>
      </c>
      <c r="C23" s="24" t="s">
        <v>109</v>
      </c>
      <c r="D23" s="4" t="s">
        <v>8</v>
      </c>
      <c r="E23" s="4" t="s">
        <v>9</v>
      </c>
      <c r="F23" s="3" t="s">
        <v>2</v>
      </c>
      <c r="G23" s="3" t="s">
        <v>10</v>
      </c>
      <c r="J23" s="24" t="s">
        <v>108</v>
      </c>
      <c r="K23" s="3" t="s">
        <v>2</v>
      </c>
    </row>
    <row r="24" spans="1:11">
      <c r="A24" s="9" t="s">
        <v>22</v>
      </c>
      <c r="B24" s="6" t="s">
        <v>11</v>
      </c>
      <c r="C24" s="54">
        <v>2</v>
      </c>
      <c r="D24" s="36">
        <v>4000000</v>
      </c>
      <c r="E24" s="36">
        <f>(D24*C24)</f>
        <v>8000000</v>
      </c>
      <c r="F24" s="38">
        <v>10</v>
      </c>
      <c r="G24" s="37">
        <f>(E24*F24)</f>
        <v>80000000</v>
      </c>
      <c r="J24" s="137">
        <v>1</v>
      </c>
      <c r="K24" s="132">
        <v>8</v>
      </c>
    </row>
    <row r="25" spans="1:11">
      <c r="A25" s="9" t="s">
        <v>23</v>
      </c>
      <c r="B25" s="6" t="s">
        <v>11</v>
      </c>
      <c r="C25" s="54">
        <v>6</v>
      </c>
      <c r="D25" s="36">
        <v>3800000</v>
      </c>
      <c r="E25" s="36">
        <f>(D25*C25)</f>
        <v>22800000</v>
      </c>
      <c r="F25" s="38">
        <v>10</v>
      </c>
      <c r="G25" s="37">
        <f>(E25*F25)</f>
        <v>228000000</v>
      </c>
      <c r="J25" s="137">
        <v>14</v>
      </c>
      <c r="K25" s="132">
        <v>8</v>
      </c>
    </row>
    <row r="26" spans="1:11">
      <c r="A26" s="9" t="s">
        <v>24</v>
      </c>
      <c r="B26" s="6" t="s">
        <v>11</v>
      </c>
      <c r="C26" s="54">
        <v>2</v>
      </c>
      <c r="D26" s="36">
        <v>2500000</v>
      </c>
      <c r="E26" s="36">
        <f>(D26*C26)</f>
        <v>5000000</v>
      </c>
      <c r="F26" s="38">
        <v>10</v>
      </c>
      <c r="G26" s="37">
        <f t="shared" ref="G26:G27" si="2">(E26*F26)</f>
        <v>50000000</v>
      </c>
      <c r="J26" s="137">
        <v>5</v>
      </c>
      <c r="K26" s="132">
        <v>8</v>
      </c>
    </row>
    <row r="27" spans="1:11">
      <c r="A27" s="53" t="s">
        <v>25</v>
      </c>
      <c r="B27" s="54" t="s">
        <v>11</v>
      </c>
      <c r="C27" s="54">
        <v>2</v>
      </c>
      <c r="D27" s="55">
        <v>1800000</v>
      </c>
      <c r="E27" s="55">
        <f>(D27*C27)</f>
        <v>3600000</v>
      </c>
      <c r="F27" s="38">
        <v>10</v>
      </c>
      <c r="G27" s="57">
        <f t="shared" si="2"/>
        <v>36000000</v>
      </c>
      <c r="J27" s="137">
        <v>5</v>
      </c>
      <c r="K27" s="132">
        <v>8</v>
      </c>
    </row>
    <row r="28" spans="1:11">
      <c r="A28" s="8" t="s">
        <v>4</v>
      </c>
      <c r="B28" s="6"/>
      <c r="C28" s="133">
        <f>SUM(C24:C27)</f>
        <v>12</v>
      </c>
      <c r="D28" s="139"/>
      <c r="E28" s="139"/>
      <c r="F28" s="140"/>
      <c r="G28" s="141">
        <f>SUM(G24:G27)</f>
        <v>394000000</v>
      </c>
      <c r="H28" s="136"/>
      <c r="I28" s="136"/>
      <c r="J28" s="133">
        <f>SUM(J24:J27)</f>
        <v>25</v>
      </c>
      <c r="K28" s="61"/>
    </row>
    <row r="29" spans="1:11">
      <c r="A29" s="153" t="s">
        <v>112</v>
      </c>
      <c r="B29" s="138"/>
      <c r="C29" s="166">
        <v>315200000</v>
      </c>
      <c r="D29" s="139"/>
      <c r="E29" s="139"/>
      <c r="F29" s="140"/>
      <c r="G29" s="141"/>
      <c r="H29" s="136"/>
      <c r="I29" s="136"/>
      <c r="J29" s="133"/>
      <c r="K29" s="61"/>
    </row>
    <row r="30" spans="1:11" ht="16.5">
      <c r="A30" s="2" t="s">
        <v>6</v>
      </c>
      <c r="B30" s="3" t="s">
        <v>0</v>
      </c>
      <c r="C30" s="24" t="s">
        <v>109</v>
      </c>
      <c r="D30" s="4" t="s">
        <v>8</v>
      </c>
      <c r="E30" s="4" t="s">
        <v>9</v>
      </c>
      <c r="F30" s="3" t="s">
        <v>2</v>
      </c>
      <c r="G30" s="3" t="s">
        <v>10</v>
      </c>
      <c r="J30" s="24" t="s">
        <v>108</v>
      </c>
      <c r="K30" s="3" t="s">
        <v>2</v>
      </c>
    </row>
    <row r="31" spans="1:11">
      <c r="A31" s="17" t="s">
        <v>26</v>
      </c>
      <c r="B31" s="6" t="s">
        <v>11</v>
      </c>
      <c r="C31" s="49">
        <v>1</v>
      </c>
      <c r="D31" s="39">
        <v>4600000</v>
      </c>
      <c r="E31" s="40">
        <f>(C31*D31)</f>
        <v>4600000</v>
      </c>
      <c r="F31" s="38">
        <v>10</v>
      </c>
      <c r="G31" s="40">
        <f>(E31*F31)</f>
        <v>46000000</v>
      </c>
      <c r="J31" s="142">
        <v>1</v>
      </c>
      <c r="K31" s="132">
        <v>8</v>
      </c>
    </row>
    <row r="32" spans="1:11">
      <c r="A32" s="17" t="s">
        <v>27</v>
      </c>
      <c r="B32" s="6" t="s">
        <v>11</v>
      </c>
      <c r="C32" s="49">
        <v>1</v>
      </c>
      <c r="D32" s="39">
        <v>5000000</v>
      </c>
      <c r="E32" s="40">
        <f t="shared" ref="E32:E36" si="3">(C32*D32)</f>
        <v>5000000</v>
      </c>
      <c r="F32" s="38">
        <v>10</v>
      </c>
      <c r="G32" s="40">
        <f t="shared" ref="G32:G36" si="4">(E32*F32)</f>
        <v>50000000</v>
      </c>
      <c r="J32" s="142">
        <v>2</v>
      </c>
      <c r="K32" s="132">
        <v>8</v>
      </c>
    </row>
    <row r="33" spans="1:11">
      <c r="A33" s="17" t="s">
        <v>28</v>
      </c>
      <c r="B33" s="6" t="s">
        <v>11</v>
      </c>
      <c r="C33" s="49">
        <v>5</v>
      </c>
      <c r="D33" s="39">
        <v>3500000</v>
      </c>
      <c r="E33" s="40">
        <f t="shared" si="3"/>
        <v>17500000</v>
      </c>
      <c r="F33" s="38">
        <v>10</v>
      </c>
      <c r="G33" s="40">
        <f t="shared" si="4"/>
        <v>175000000</v>
      </c>
      <c r="J33" s="142">
        <v>6</v>
      </c>
      <c r="K33" s="132">
        <v>8</v>
      </c>
    </row>
    <row r="34" spans="1:11">
      <c r="A34" s="17" t="s">
        <v>29</v>
      </c>
      <c r="B34" s="6" t="s">
        <v>11</v>
      </c>
      <c r="C34" s="49">
        <v>1</v>
      </c>
      <c r="D34" s="39">
        <v>3000000</v>
      </c>
      <c r="E34" s="40">
        <f t="shared" si="3"/>
        <v>3000000</v>
      </c>
      <c r="F34" s="38">
        <v>10</v>
      </c>
      <c r="G34" s="40">
        <f t="shared" si="4"/>
        <v>30000000</v>
      </c>
      <c r="J34" s="142">
        <v>2</v>
      </c>
      <c r="K34" s="132">
        <v>8</v>
      </c>
    </row>
    <row r="35" spans="1:11">
      <c r="A35" s="17" t="s">
        <v>30</v>
      </c>
      <c r="B35" s="6" t="s">
        <v>11</v>
      </c>
      <c r="C35" s="49">
        <v>2</v>
      </c>
      <c r="D35" s="39">
        <v>3500000</v>
      </c>
      <c r="E35" s="40">
        <f t="shared" si="3"/>
        <v>7000000</v>
      </c>
      <c r="F35" s="38">
        <v>10</v>
      </c>
      <c r="G35" s="40">
        <f t="shared" si="4"/>
        <v>70000000</v>
      </c>
      <c r="J35" s="142">
        <v>3</v>
      </c>
      <c r="K35" s="132">
        <v>8</v>
      </c>
    </row>
    <row r="36" spans="1:11">
      <c r="A36" s="17" t="s">
        <v>31</v>
      </c>
      <c r="B36" s="6" t="s">
        <v>11</v>
      </c>
      <c r="C36" s="49">
        <v>4</v>
      </c>
      <c r="D36" s="39">
        <v>2500000</v>
      </c>
      <c r="E36" s="40">
        <f t="shared" si="3"/>
        <v>10000000</v>
      </c>
      <c r="F36" s="38">
        <v>10</v>
      </c>
      <c r="G36" s="40">
        <f t="shared" si="4"/>
        <v>100000000</v>
      </c>
      <c r="J36" s="142">
        <v>5</v>
      </c>
      <c r="K36" s="132">
        <v>8</v>
      </c>
    </row>
    <row r="37" spans="1:11">
      <c r="A37" s="8" t="s">
        <v>4</v>
      </c>
      <c r="B37" s="6"/>
      <c r="C37" s="133">
        <f>SUM(C31:C36)</f>
        <v>14</v>
      </c>
      <c r="D37" s="147"/>
      <c r="E37" s="139"/>
      <c r="F37" s="140"/>
      <c r="G37" s="148">
        <f>SUM(G31:G36)</f>
        <v>471000000</v>
      </c>
      <c r="H37" s="149"/>
      <c r="I37" s="149"/>
      <c r="J37" s="133">
        <f>SUM(J31:J36)</f>
        <v>19</v>
      </c>
      <c r="K37" s="61"/>
    </row>
    <row r="38" spans="1:11">
      <c r="A38" s="153" t="s">
        <v>112</v>
      </c>
      <c r="B38" s="138"/>
      <c r="C38" s="166">
        <v>423900000</v>
      </c>
      <c r="D38" s="147"/>
      <c r="E38" s="139"/>
      <c r="F38" s="140"/>
      <c r="G38" s="148"/>
      <c r="H38" s="149"/>
      <c r="I38" s="149"/>
      <c r="J38" s="133"/>
      <c r="K38" s="61"/>
    </row>
    <row r="39" spans="1:11" ht="16.5">
      <c r="A39" s="18" t="s">
        <v>32</v>
      </c>
      <c r="B39" s="19" t="s">
        <v>0</v>
      </c>
      <c r="C39" s="24" t="s">
        <v>109</v>
      </c>
      <c r="D39" s="4" t="s">
        <v>8</v>
      </c>
      <c r="E39" s="4" t="s">
        <v>9</v>
      </c>
      <c r="F39" s="3" t="s">
        <v>2</v>
      </c>
      <c r="G39" s="3" t="s">
        <v>10</v>
      </c>
      <c r="J39" s="24" t="s">
        <v>108</v>
      </c>
      <c r="K39" s="3" t="s">
        <v>2</v>
      </c>
    </row>
    <row r="40" spans="1:11">
      <c r="A40" s="21" t="s">
        <v>33</v>
      </c>
      <c r="B40" s="6" t="s">
        <v>11</v>
      </c>
      <c r="C40" s="22">
        <v>1</v>
      </c>
      <c r="D40" s="41">
        <v>4800000</v>
      </c>
      <c r="E40" s="40">
        <f>(C40*D40)</f>
        <v>4800000</v>
      </c>
      <c r="F40" s="43">
        <v>10</v>
      </c>
      <c r="G40" s="40">
        <f>(E40*F40)</f>
        <v>48000000</v>
      </c>
      <c r="J40" s="150">
        <v>5</v>
      </c>
      <c r="K40" s="132">
        <v>8</v>
      </c>
    </row>
    <row r="41" spans="1:11">
      <c r="A41" s="17" t="s">
        <v>34</v>
      </c>
      <c r="B41" s="6" t="s">
        <v>11</v>
      </c>
      <c r="C41" s="49">
        <v>4</v>
      </c>
      <c r="D41" s="39">
        <v>3400000</v>
      </c>
      <c r="E41" s="40">
        <f t="shared" ref="E41:E43" si="5">(C41*D41)</f>
        <v>13600000</v>
      </c>
      <c r="F41" s="43">
        <v>10</v>
      </c>
      <c r="G41" s="40">
        <f t="shared" ref="G41:G43" si="6">(E41*F41)</f>
        <v>136000000</v>
      </c>
      <c r="J41" s="142">
        <v>10</v>
      </c>
      <c r="K41" s="132">
        <v>8</v>
      </c>
    </row>
    <row r="42" spans="1:11">
      <c r="A42" s="17" t="s">
        <v>35</v>
      </c>
      <c r="B42" s="6" t="s">
        <v>11</v>
      </c>
      <c r="C42" s="49">
        <v>5</v>
      </c>
      <c r="D42" s="39">
        <v>2100000</v>
      </c>
      <c r="E42" s="40">
        <f t="shared" si="5"/>
        <v>10500000</v>
      </c>
      <c r="F42" s="43">
        <v>10</v>
      </c>
      <c r="G42" s="40">
        <f t="shared" si="6"/>
        <v>105000000</v>
      </c>
      <c r="H42" s="122" t="s">
        <v>106</v>
      </c>
      <c r="J42" s="142">
        <v>10</v>
      </c>
      <c r="K42" s="132">
        <v>8</v>
      </c>
    </row>
    <row r="43" spans="1:11">
      <c r="A43" s="21" t="s">
        <v>36</v>
      </c>
      <c r="B43" s="6" t="s">
        <v>11</v>
      </c>
      <c r="C43" s="22">
        <v>5</v>
      </c>
      <c r="D43" s="42">
        <v>1500000</v>
      </c>
      <c r="E43" s="40">
        <f t="shared" si="5"/>
        <v>7500000</v>
      </c>
      <c r="F43" s="43">
        <v>10</v>
      </c>
      <c r="G43" s="125">
        <f t="shared" si="6"/>
        <v>75000000</v>
      </c>
      <c r="H43" s="119">
        <v>3670700000</v>
      </c>
      <c r="I43" s="120">
        <f>G18+G21+G28+G37+G44</f>
        <v>4154500000</v>
      </c>
      <c r="J43" s="150">
        <v>10</v>
      </c>
      <c r="K43" s="132">
        <v>8</v>
      </c>
    </row>
    <row r="44" spans="1:11">
      <c r="A44" s="21"/>
      <c r="B44" s="6"/>
      <c r="C44" s="143">
        <f>SUM(C40:C43)</f>
        <v>15</v>
      </c>
      <c r="D44" s="144"/>
      <c r="E44" s="145"/>
      <c r="F44" s="145"/>
      <c r="G44" s="146">
        <f>SUM(G40:G43)</f>
        <v>364000000</v>
      </c>
      <c r="H44" s="151"/>
      <c r="I44" s="152">
        <f>H43-I43</f>
        <v>-483800000</v>
      </c>
      <c r="J44" s="143">
        <f>SUM(J40:J43)</f>
        <v>35</v>
      </c>
      <c r="K44" s="61"/>
    </row>
    <row r="45" spans="1:11">
      <c r="A45" s="156" t="s">
        <v>112</v>
      </c>
      <c r="B45" s="138"/>
      <c r="C45" s="165">
        <v>327600000</v>
      </c>
      <c r="D45" s="144"/>
      <c r="E45" s="145"/>
      <c r="F45" s="145"/>
      <c r="G45" s="146"/>
      <c r="H45" s="151"/>
      <c r="I45" s="152"/>
      <c r="J45" s="143"/>
      <c r="K45" s="61"/>
    </row>
    <row r="46" spans="1:11">
      <c r="A46" s="45" t="s">
        <v>37</v>
      </c>
      <c r="B46" s="16"/>
      <c r="C46" s="16"/>
      <c r="D46" s="33"/>
      <c r="E46" s="33"/>
      <c r="F46" s="33"/>
      <c r="G46" s="46"/>
      <c r="H46" s="127" t="s">
        <v>12</v>
      </c>
      <c r="I46" s="61"/>
      <c r="J46" s="61"/>
      <c r="K46" s="61"/>
    </row>
    <row r="47" spans="1:11">
      <c r="A47" s="45"/>
      <c r="B47" s="16"/>
      <c r="C47" s="16" t="s">
        <v>114</v>
      </c>
      <c r="D47" s="33"/>
      <c r="E47" s="33"/>
      <c r="F47" s="158"/>
      <c r="G47" s="159"/>
      <c r="H47" s="160"/>
      <c r="I47" s="161"/>
      <c r="J47" s="16" t="s">
        <v>115</v>
      </c>
      <c r="K47" s="61"/>
    </row>
    <row r="48" spans="1:11">
      <c r="A48" s="162" t="s">
        <v>113</v>
      </c>
      <c r="B48" s="163"/>
      <c r="C48" s="164">
        <f>C45+C38+C29+C22+C19+C14</f>
        <v>6794600000</v>
      </c>
      <c r="D48" s="33"/>
      <c r="E48" s="33"/>
      <c r="F48" s="158"/>
      <c r="G48" s="159"/>
      <c r="H48" s="160"/>
      <c r="I48" s="161"/>
      <c r="J48" s="168">
        <v>6222761369</v>
      </c>
      <c r="K48" s="61"/>
    </row>
    <row r="49" spans="1:9">
      <c r="A49" s="193" t="s">
        <v>39</v>
      </c>
      <c r="B49" s="193"/>
      <c r="C49" s="193"/>
      <c r="D49" s="193"/>
      <c r="E49" s="193"/>
      <c r="F49" s="194"/>
      <c r="G49" s="126">
        <f>G44+G37+G28+G21+G18+G13</f>
        <v>7088900000</v>
      </c>
      <c r="H49" s="119">
        <v>1900000000</v>
      </c>
      <c r="I49" s="121">
        <f>H49-G13</f>
        <v>-1034400000</v>
      </c>
    </row>
    <row r="52" spans="1:9">
      <c r="A52" t="s">
        <v>43</v>
      </c>
    </row>
    <row r="53" spans="1:9">
      <c r="A53" t="s">
        <v>44</v>
      </c>
    </row>
  </sheetData>
  <mergeCells count="2">
    <mergeCell ref="A1:G1"/>
    <mergeCell ref="A49:F4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POAI 2023</vt:lpstr>
      <vt:lpstr>PPTO 2023 ENTRENADRORES</vt:lpstr>
      <vt:lpstr>PPTO 2023 ENTRE-DEPORT</vt:lpstr>
      <vt:lpstr>DIFENRENCIAS</vt:lpstr>
      <vt:lpstr>COMPARATIVO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</dc:creator>
  <cp:lastModifiedBy>Luffi</cp:lastModifiedBy>
  <cp:lastPrinted>2021-09-30T23:00:03Z</cp:lastPrinted>
  <dcterms:created xsi:type="dcterms:W3CDTF">2021-07-24T16:41:58Z</dcterms:created>
  <dcterms:modified xsi:type="dcterms:W3CDTF">2023-06-01T22:41:54Z</dcterms:modified>
</cp:coreProperties>
</file>