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24226"/>
  <mc:AlternateContent xmlns:mc="http://schemas.openxmlformats.org/markup-compatibility/2006">
    <mc:Choice Requires="x15">
      <x15ac:absPath xmlns:x15ac="http://schemas.microsoft.com/office/spreadsheetml/2010/11/ac" url="D:\2023\INDER\INDER 2023\2 CONTRATO\Mes 4\RTA OCI MAPA DE RISGOS\"/>
    </mc:Choice>
  </mc:AlternateContent>
  <xr:revisionPtr revIDLastSave="0" documentId="13_ncr:1_{5A07D869-75A9-4879-8BAF-3ECCCC244E25}" xr6:coauthVersionLast="47" xr6:coauthVersionMax="47" xr10:uidLastSave="{00000000-0000-0000-0000-000000000000}"/>
  <bookViews>
    <workbookView xWindow="-110" yWindow="-110" windowWidth="19420" windowHeight="10420" tabRatio="882" activeTab="1" xr2:uid="{00000000-000D-0000-FFFF-FFFF00000000}"/>
  </bookViews>
  <sheets>
    <sheet name="Intructivo" sheetId="20" r:id="rId1"/>
    <sheet name="DIRECCIONAMIENTO ESTRATEGICO" sheetId="21" r:id="rId2"/>
    <sheet name="DEPORTE ESTUDIANTIL Y F" sheetId="35" r:id="rId3"/>
    <sheet name="DEPORTE ASOCIADO" sheetId="37" r:id="rId4"/>
    <sheet name="DEPORTE DE ALTO REN" sheetId="38" r:id="rId5"/>
    <sheet name="DEPORTE SOCIAL Y C" sheetId="24" r:id="rId6"/>
    <sheet name="GESTION DE TH" sheetId="26" r:id="rId7"/>
    <sheet name="ADMINISTRATIVO Y FINANCIERO" sheetId="27" r:id="rId8"/>
    <sheet name="ADQUISICION  B Y S" sheetId="28" r:id="rId9"/>
    <sheet name="GESTION JURIDICA" sheetId="29" r:id="rId10"/>
    <sheet name="COMUNICACIONES INSTITUCIONALES" sheetId="30" r:id="rId11"/>
    <sheet name="GESTION DOCUMENTAL" sheetId="31" r:id="rId12"/>
    <sheet name="GESTION INTEGRAL" sheetId="32" r:id="rId13"/>
    <sheet name="CONTROL INTERNO " sheetId="40" r:id="rId14"/>
    <sheet name="Matriz Calor Inherente" sheetId="18" r:id="rId15"/>
    <sheet name="Matriz Calor Residual" sheetId="19" r:id="rId16"/>
    <sheet name="Tabla probabilidad" sheetId="12" r:id="rId17"/>
    <sheet name="Tabla Impacto" sheetId="13" r:id="rId18"/>
    <sheet name="Tabla Valoración controles" sheetId="15" r:id="rId19"/>
    <sheet name="Opciones Tratamiento" sheetId="16" state="hidden" r:id="rId20"/>
    <sheet name="Hoja1" sheetId="11" state="hidden" r:id="rId21"/>
  </sheets>
  <externalReferences>
    <externalReference r:id="rId22"/>
    <externalReference r:id="rId23"/>
  </externalReferences>
  <definedNames>
    <definedName name="_xlnm.Print_Area" localSheetId="1">'DIRECCIONAMIENTO ESTRATEGICO'!$A$1:$AJ$72</definedName>
  </definedNames>
  <calcPr calcId="191029"/>
  <pivotCaches>
    <pivotCache cacheId="0"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9" i="40" l="1"/>
  <c r="Q69" i="40"/>
  <c r="K69" i="40"/>
  <c r="T68" i="40"/>
  <c r="Q68" i="40"/>
  <c r="AB69" i="40" s="1"/>
  <c r="AA69" i="40" s="1"/>
  <c r="K68" i="40"/>
  <c r="T67" i="40"/>
  <c r="Q67" i="40"/>
  <c r="X68" i="40" s="1"/>
  <c r="K67" i="40"/>
  <c r="T66" i="40"/>
  <c r="Q66" i="40"/>
  <c r="K66" i="40"/>
  <c r="T65" i="40"/>
  <c r="Q65" i="40"/>
  <c r="AB66" i="40" s="1"/>
  <c r="AA66" i="40" s="1"/>
  <c r="K65" i="40"/>
  <c r="T64" i="40"/>
  <c r="Q64" i="40"/>
  <c r="AB64" i="40" s="1"/>
  <c r="AA64" i="40" s="1"/>
  <c r="K64" i="40"/>
  <c r="L64" i="40" s="1"/>
  <c r="M64" i="40" s="1"/>
  <c r="H64" i="40"/>
  <c r="I64" i="40" s="1"/>
  <c r="T63" i="40"/>
  <c r="Q63" i="40"/>
  <c r="X63" i="40" s="1"/>
  <c r="K63" i="40"/>
  <c r="X62" i="40"/>
  <c r="Y62" i="40" s="1"/>
  <c r="T62" i="40"/>
  <c r="Q62" i="40"/>
  <c r="K62" i="40"/>
  <c r="X61" i="40"/>
  <c r="Z61" i="40" s="1"/>
  <c r="T61" i="40"/>
  <c r="Q61" i="40"/>
  <c r="AB62" i="40" s="1"/>
  <c r="AA62" i="40" s="1"/>
  <c r="K61" i="40"/>
  <c r="AB60" i="40"/>
  <c r="AA60" i="40" s="1"/>
  <c r="T60" i="40"/>
  <c r="Q60" i="40"/>
  <c r="K60" i="40"/>
  <c r="T59" i="40"/>
  <c r="Q59" i="40"/>
  <c r="K59" i="40"/>
  <c r="T58" i="40"/>
  <c r="Q58" i="40"/>
  <c r="AB59" i="40" s="1"/>
  <c r="AA59" i="40" s="1"/>
  <c r="K58" i="40"/>
  <c r="L58" i="40" s="1"/>
  <c r="M58" i="40" s="1"/>
  <c r="H58" i="40"/>
  <c r="T57" i="40"/>
  <c r="Q57" i="40"/>
  <c r="K57" i="40"/>
  <c r="T56" i="40"/>
  <c r="Q56" i="40"/>
  <c r="AB57" i="40" s="1"/>
  <c r="AA57" i="40" s="1"/>
  <c r="K56" i="40"/>
  <c r="T55" i="40"/>
  <c r="Q55" i="40"/>
  <c r="K55" i="40"/>
  <c r="T54" i="40"/>
  <c r="Q54" i="40"/>
  <c r="K54" i="40"/>
  <c r="T53" i="40"/>
  <c r="Q53" i="40"/>
  <c r="K53" i="40"/>
  <c r="T52" i="40"/>
  <c r="Q52" i="40"/>
  <c r="X52" i="40" s="1"/>
  <c r="K52" i="40"/>
  <c r="L52" i="40" s="1"/>
  <c r="M52" i="40" s="1"/>
  <c r="H52" i="40"/>
  <c r="I52" i="40" s="1"/>
  <c r="AB51" i="40"/>
  <c r="AA51" i="40" s="1"/>
  <c r="T51" i="40"/>
  <c r="Q51" i="40"/>
  <c r="K51" i="40"/>
  <c r="T50" i="40"/>
  <c r="Q50" i="40"/>
  <c r="X51" i="40" s="1"/>
  <c r="K50" i="40"/>
  <c r="T49" i="40"/>
  <c r="Q49" i="40"/>
  <c r="X49" i="40" s="1"/>
  <c r="K49" i="40"/>
  <c r="T48" i="40"/>
  <c r="Q48" i="40"/>
  <c r="K48" i="40"/>
  <c r="X47" i="40"/>
  <c r="Z47" i="40" s="1"/>
  <c r="T47" i="40"/>
  <c r="Q47" i="40"/>
  <c r="AB48" i="40" s="1"/>
  <c r="AA48" i="40" s="1"/>
  <c r="K47" i="40"/>
  <c r="T46" i="40"/>
  <c r="Q46" i="40"/>
  <c r="X46" i="40" s="1"/>
  <c r="K46" i="40"/>
  <c r="L46" i="40" s="1"/>
  <c r="M46" i="40" s="1"/>
  <c r="I46" i="40"/>
  <c r="H46" i="40"/>
  <c r="T45" i="40"/>
  <c r="Q45" i="40"/>
  <c r="K45" i="40"/>
  <c r="X44" i="40"/>
  <c r="Z44" i="40" s="1"/>
  <c r="T44" i="40"/>
  <c r="Q44" i="40"/>
  <c r="AB45" i="40" s="1"/>
  <c r="AA45" i="40" s="1"/>
  <c r="K44" i="40"/>
  <c r="T43" i="40"/>
  <c r="Q43" i="40"/>
  <c r="K43" i="40"/>
  <c r="T42" i="40"/>
  <c r="Q42" i="40"/>
  <c r="AB43" i="40" s="1"/>
  <c r="AA43" i="40" s="1"/>
  <c r="K42" i="40"/>
  <c r="T41" i="40"/>
  <c r="Q41" i="40"/>
  <c r="K41" i="40"/>
  <c r="T40" i="40"/>
  <c r="Q40" i="40"/>
  <c r="X40" i="40" s="1"/>
  <c r="K40" i="40"/>
  <c r="L40" i="40" s="1"/>
  <c r="H40" i="40"/>
  <c r="I40" i="40" s="1"/>
  <c r="T39" i="40"/>
  <c r="Q39" i="40"/>
  <c r="K39" i="40"/>
  <c r="T38" i="40"/>
  <c r="Q38" i="40"/>
  <c r="AB39" i="40" s="1"/>
  <c r="AA39" i="40" s="1"/>
  <c r="K38" i="40"/>
  <c r="T37" i="40"/>
  <c r="Q37" i="40"/>
  <c r="K37" i="40"/>
  <c r="T36" i="40"/>
  <c r="Q36" i="40"/>
  <c r="X37" i="40" s="1"/>
  <c r="K36" i="40"/>
  <c r="T35" i="40"/>
  <c r="Q35" i="40"/>
  <c r="K35" i="40"/>
  <c r="T34" i="40"/>
  <c r="Q34" i="40"/>
  <c r="AB34" i="40" s="1"/>
  <c r="AA34" i="40" s="1"/>
  <c r="K34" i="40"/>
  <c r="L34" i="40" s="1"/>
  <c r="M34" i="40" s="1"/>
  <c r="H34" i="40"/>
  <c r="I34" i="40" s="1"/>
  <c r="T33" i="40"/>
  <c r="Q33" i="40"/>
  <c r="K33" i="40"/>
  <c r="T32" i="40"/>
  <c r="Q32" i="40"/>
  <c r="K32" i="40"/>
  <c r="T31" i="40"/>
  <c r="Q31" i="40"/>
  <c r="K31" i="40"/>
  <c r="T30" i="40"/>
  <c r="Q30" i="40"/>
  <c r="X31" i="40" s="1"/>
  <c r="K30" i="40"/>
  <c r="T29" i="40"/>
  <c r="Q29" i="40"/>
  <c r="X29" i="40" s="1"/>
  <c r="K29" i="40"/>
  <c r="AB28" i="40"/>
  <c r="AA28" i="40" s="1"/>
  <c r="X28" i="40"/>
  <c r="Y28" i="40" s="1"/>
  <c r="T28" i="40"/>
  <c r="Q28" i="40"/>
  <c r="AB29" i="40" s="1"/>
  <c r="AA29" i="40" s="1"/>
  <c r="K28" i="40"/>
  <c r="L28" i="40" s="1"/>
  <c r="H28" i="40"/>
  <c r="I28" i="40" s="1"/>
  <c r="T27" i="40"/>
  <c r="Q27" i="40"/>
  <c r="K27" i="40"/>
  <c r="T26" i="40"/>
  <c r="Q26" i="40"/>
  <c r="X27" i="40" s="1"/>
  <c r="Z27" i="40" s="1"/>
  <c r="K26" i="40"/>
  <c r="T25" i="40"/>
  <c r="Q25" i="40"/>
  <c r="AB26" i="40" s="1"/>
  <c r="AA26" i="40" s="1"/>
  <c r="K25" i="40"/>
  <c r="T24" i="40"/>
  <c r="Q24" i="40"/>
  <c r="K24" i="40"/>
  <c r="T23" i="40"/>
  <c r="Q23" i="40"/>
  <c r="X24" i="40" s="1"/>
  <c r="K23" i="40"/>
  <c r="T22" i="40"/>
  <c r="Q22" i="40"/>
  <c r="AB22" i="40" s="1"/>
  <c r="AA22" i="40" s="1"/>
  <c r="K22" i="40"/>
  <c r="L22" i="40" s="1"/>
  <c r="H22" i="40"/>
  <c r="I22" i="40" s="1"/>
  <c r="T21" i="40"/>
  <c r="Q21" i="40"/>
  <c r="K21" i="40"/>
  <c r="T20" i="40"/>
  <c r="Q20" i="40"/>
  <c r="X21" i="40" s="1"/>
  <c r="K20" i="40"/>
  <c r="T19" i="40"/>
  <c r="Q19" i="40"/>
  <c r="K19" i="40"/>
  <c r="T18" i="40"/>
  <c r="Q18" i="40"/>
  <c r="X18" i="40" s="1"/>
  <c r="K18" i="40"/>
  <c r="AB17" i="40"/>
  <c r="AA17" i="40" s="1"/>
  <c r="X17" i="40"/>
  <c r="Y17" i="40" s="1"/>
  <c r="T17" i="40"/>
  <c r="Q17" i="40"/>
  <c r="K17" i="40"/>
  <c r="T16" i="40"/>
  <c r="Q16" i="40"/>
  <c r="AB16" i="40" s="1"/>
  <c r="AA16" i="40" s="1"/>
  <c r="K16" i="40"/>
  <c r="L16" i="40" s="1"/>
  <c r="M16" i="40" s="1"/>
  <c r="H16" i="40"/>
  <c r="I16" i="40" s="1"/>
  <c r="T15" i="40"/>
  <c r="Q15" i="40"/>
  <c r="K15" i="40"/>
  <c r="T14" i="40"/>
  <c r="Q14" i="40"/>
  <c r="K14" i="40"/>
  <c r="T13" i="40"/>
  <c r="Q13" i="40"/>
  <c r="AB14" i="40" s="1"/>
  <c r="AA14" i="40" s="1"/>
  <c r="K13" i="40"/>
  <c r="T12" i="40"/>
  <c r="Q12" i="40"/>
  <c r="X12" i="40" s="1"/>
  <c r="K12" i="40"/>
  <c r="T11" i="40"/>
  <c r="Q11" i="40"/>
  <c r="K11" i="40"/>
  <c r="T10" i="40"/>
  <c r="Q10" i="40"/>
  <c r="AB11" i="40" s="1"/>
  <c r="AA11" i="40" s="1"/>
  <c r="K10" i="40"/>
  <c r="L10" i="40" s="1"/>
  <c r="H10" i="40"/>
  <c r="I10" i="40" s="1"/>
  <c r="Y31" i="40" l="1"/>
  <c r="Z31" i="40"/>
  <c r="X54" i="40"/>
  <c r="X60" i="40"/>
  <c r="X65" i="40"/>
  <c r="AB65" i="40"/>
  <c r="AA65" i="40" s="1"/>
  <c r="AB12" i="40"/>
  <c r="AA12" i="40" s="1"/>
  <c r="X14" i="40"/>
  <c r="Y14" i="40" s="1"/>
  <c r="AC14" i="40" s="1"/>
  <c r="AB20" i="40"/>
  <c r="AA20" i="40" s="1"/>
  <c r="X30" i="40"/>
  <c r="Z30" i="40" s="1"/>
  <c r="X32" i="40"/>
  <c r="X16" i="40"/>
  <c r="Z16" i="40" s="1"/>
  <c r="X34" i="40"/>
  <c r="AB40" i="40"/>
  <c r="AA40" i="40" s="1"/>
  <c r="X43" i="40"/>
  <c r="Z43" i="40" s="1"/>
  <c r="AB49" i="40"/>
  <c r="AA49" i="40" s="1"/>
  <c r="Z62" i="40"/>
  <c r="AB31" i="40"/>
  <c r="AA31" i="40" s="1"/>
  <c r="X64" i="40"/>
  <c r="Z64" i="40" s="1"/>
  <c r="X66" i="40"/>
  <c r="AB68" i="40"/>
  <c r="AA68" i="40" s="1"/>
  <c r="AB42" i="40"/>
  <c r="AA42" i="40" s="1"/>
  <c r="X45" i="40"/>
  <c r="AB46" i="40"/>
  <c r="AA46" i="40" s="1"/>
  <c r="X48" i="40"/>
  <c r="AB54" i="40"/>
  <c r="AA54" i="40" s="1"/>
  <c r="X57" i="40"/>
  <c r="N10" i="40"/>
  <c r="Z28" i="40"/>
  <c r="AB21" i="40"/>
  <c r="AA21" i="40" s="1"/>
  <c r="X15" i="40"/>
  <c r="Z15" i="40" s="1"/>
  <c r="X20" i="40"/>
  <c r="Z20" i="40" s="1"/>
  <c r="AB23" i="40"/>
  <c r="AA23" i="40" s="1"/>
  <c r="X26" i="40"/>
  <c r="Z26" i="40" s="1"/>
  <c r="X13" i="40"/>
  <c r="Z13" i="40" s="1"/>
  <c r="AB25" i="40"/>
  <c r="AA25" i="40" s="1"/>
  <c r="X35" i="40"/>
  <c r="AB37" i="40"/>
  <c r="AA37" i="40" s="1"/>
  <c r="AB56" i="40"/>
  <c r="AA56" i="40" s="1"/>
  <c r="AC62" i="40"/>
  <c r="AC28" i="40"/>
  <c r="N46" i="40"/>
  <c r="N58" i="40"/>
  <c r="N52" i="40"/>
  <c r="Y32" i="40"/>
  <c r="Z32" i="40"/>
  <c r="Y26" i="40"/>
  <c r="AC26" i="40" s="1"/>
  <c r="M28" i="40"/>
  <c r="N28" i="40"/>
  <c r="Z29" i="40"/>
  <c r="Y29" i="40"/>
  <c r="AC29" i="40" s="1"/>
  <c r="Z51" i="40"/>
  <c r="Y51" i="40"/>
  <c r="AC51" i="40" s="1"/>
  <c r="N40" i="40"/>
  <c r="M40" i="40"/>
  <c r="Z54" i="40"/>
  <c r="Y54" i="40"/>
  <c r="AC54" i="40" s="1"/>
  <c r="Z46" i="40"/>
  <c r="Y46" i="40"/>
  <c r="Z12" i="40"/>
  <c r="Y12" i="40"/>
  <c r="AC12" i="40" s="1"/>
  <c r="AC17" i="40"/>
  <c r="N22" i="40"/>
  <c r="M22" i="40"/>
  <c r="AC31" i="40"/>
  <c r="Z52" i="40"/>
  <c r="Y52" i="40"/>
  <c r="Z57" i="40"/>
  <c r="Y57" i="40"/>
  <c r="AC57" i="40" s="1"/>
  <c r="Z24" i="40"/>
  <c r="Y24" i="40"/>
  <c r="Z37" i="40"/>
  <c r="Y37" i="40"/>
  <c r="Z21" i="40"/>
  <c r="Y21" i="40"/>
  <c r="Y35" i="40"/>
  <c r="Z35" i="40"/>
  <c r="Z66" i="40"/>
  <c r="Y66" i="40"/>
  <c r="AC66" i="40" s="1"/>
  <c r="Z63" i="40"/>
  <c r="Y63" i="40"/>
  <c r="Y40" i="40"/>
  <c r="Z40" i="40"/>
  <c r="Y18" i="40"/>
  <c r="Z18" i="40"/>
  <c r="Y49" i="40"/>
  <c r="Z49" i="40"/>
  <c r="Z60" i="40"/>
  <c r="Y60" i="40"/>
  <c r="AC60" i="40" s="1"/>
  <c r="Z68" i="40"/>
  <c r="Y68" i="40"/>
  <c r="Z17" i="40"/>
  <c r="X19" i="40"/>
  <c r="X22" i="40"/>
  <c r="X53" i="40"/>
  <c r="X67" i="40"/>
  <c r="AB13" i="40"/>
  <c r="AA13" i="40" s="1"/>
  <c r="X23" i="40"/>
  <c r="AB27" i="40"/>
  <c r="AA27" i="40" s="1"/>
  <c r="AB30" i="40"/>
  <c r="AA30" i="40" s="1"/>
  <c r="AB44" i="40"/>
  <c r="AA44" i="40" s="1"/>
  <c r="AB47" i="40"/>
  <c r="AA47" i="40" s="1"/>
  <c r="AB61" i="40"/>
  <c r="AA61" i="40" s="1"/>
  <c r="X50" i="40"/>
  <c r="X10" i="40"/>
  <c r="N16" i="40"/>
  <c r="X38" i="40"/>
  <c r="X55" i="40"/>
  <c r="X58" i="40"/>
  <c r="N64" i="40"/>
  <c r="X69" i="40"/>
  <c r="M10" i="40"/>
  <c r="AB10" i="40" s="1"/>
  <c r="AA10" i="40" s="1"/>
  <c r="X33" i="40"/>
  <c r="AB18" i="40"/>
  <c r="AA18" i="40" s="1"/>
  <c r="X25" i="40"/>
  <c r="AB32" i="40"/>
  <c r="AA32" i="40" s="1"/>
  <c r="N34" i="40"/>
  <c r="AB35" i="40"/>
  <c r="AA35" i="40" s="1"/>
  <c r="X39" i="40"/>
  <c r="X42" i="40"/>
  <c r="AB52" i="40"/>
  <c r="AA52" i="40" s="1"/>
  <c r="X56" i="40"/>
  <c r="I58" i="40"/>
  <c r="X59" i="40"/>
  <c r="AB63" i="40"/>
  <c r="AA63" i="40" s="1"/>
  <c r="Y13" i="40"/>
  <c r="X36" i="40"/>
  <c r="X41" i="40"/>
  <c r="X11" i="40"/>
  <c r="AB15" i="40"/>
  <c r="AA15" i="40" s="1"/>
  <c r="AB19" i="40"/>
  <c r="AA19" i="40" s="1"/>
  <c r="AB33" i="40"/>
  <c r="AA33" i="40" s="1"/>
  <c r="AB36" i="40"/>
  <c r="AA36" i="40" s="1"/>
  <c r="AB50" i="40"/>
  <c r="AA50" i="40" s="1"/>
  <c r="AB53" i="40"/>
  <c r="AA53" i="40" s="1"/>
  <c r="AB67" i="40"/>
  <c r="AA67" i="40" s="1"/>
  <c r="AB24" i="40"/>
  <c r="AA24" i="40" s="1"/>
  <c r="Y27" i="40"/>
  <c r="Y30" i="40"/>
  <c r="AB38" i="40"/>
  <c r="AA38" i="40" s="1"/>
  <c r="AB41" i="40"/>
  <c r="AA41" i="40" s="1"/>
  <c r="Y44" i="40"/>
  <c r="Y47" i="40"/>
  <c r="AB55" i="40"/>
  <c r="AA55" i="40" s="1"/>
  <c r="AB58" i="40"/>
  <c r="AA58" i="40" s="1"/>
  <c r="Y61" i="40"/>
  <c r="Y64" i="40"/>
  <c r="AC64" i="40" s="1"/>
  <c r="Y16" i="40"/>
  <c r="AC16" i="40" s="1"/>
  <c r="AC68" i="40" l="1"/>
  <c r="AC21" i="40"/>
  <c r="AC40" i="40"/>
  <c r="AC37" i="40"/>
  <c r="AC46" i="40"/>
  <c r="Y43" i="40"/>
  <c r="AC43" i="40" s="1"/>
  <c r="Y20" i="40"/>
  <c r="AC20" i="40" s="1"/>
  <c r="Y34" i="40"/>
  <c r="AC34" i="40" s="1"/>
  <c r="Z34" i="40"/>
  <c r="Y65" i="40"/>
  <c r="AC65" i="40" s="1"/>
  <c r="Z65" i="40"/>
  <c r="Y45" i="40"/>
  <c r="AC45" i="40" s="1"/>
  <c r="Z45" i="40"/>
  <c r="Z14" i="40"/>
  <c r="Y15" i="40"/>
  <c r="AC44" i="40"/>
  <c r="AC49" i="40"/>
  <c r="Y48" i="40"/>
  <c r="AC48" i="40" s="1"/>
  <c r="Z48" i="40"/>
  <c r="AC27" i="40"/>
  <c r="AC52" i="40"/>
  <c r="AC30" i="40"/>
  <c r="AC24" i="40"/>
  <c r="AC13" i="40"/>
  <c r="Z69" i="40"/>
  <c r="Y69" i="40"/>
  <c r="AC69" i="40" s="1"/>
  <c r="Z59" i="40"/>
  <c r="Y59" i="40"/>
  <c r="AC59" i="40" s="1"/>
  <c r="Z58" i="40"/>
  <c r="Y58" i="40"/>
  <c r="AC58" i="40" s="1"/>
  <c r="Z19" i="40"/>
  <c r="Y19" i="40"/>
  <c r="AC19" i="40" s="1"/>
  <c r="Z25" i="40"/>
  <c r="Y25" i="40"/>
  <c r="AC25" i="40" s="1"/>
  <c r="Z55" i="40"/>
  <c r="Y55" i="40"/>
  <c r="AC55" i="40" s="1"/>
  <c r="AC18" i="40"/>
  <c r="AC35" i="40"/>
  <c r="Y11" i="40"/>
  <c r="AC11" i="40" s="1"/>
  <c r="Z11" i="40"/>
  <c r="Z33" i="40"/>
  <c r="Y33" i="40"/>
  <c r="AC33" i="40" s="1"/>
  <c r="Z23" i="40"/>
  <c r="Y23" i="40"/>
  <c r="AC23" i="40" s="1"/>
  <c r="AC61" i="40"/>
  <c r="Z56" i="40"/>
  <c r="Y56" i="40"/>
  <c r="AC56" i="40" s="1"/>
  <c r="Z38" i="40"/>
  <c r="Y38" i="40"/>
  <c r="AC38" i="40" s="1"/>
  <c r="Z41" i="40"/>
  <c r="Y41" i="40"/>
  <c r="AC41" i="40" s="1"/>
  <c r="Y42" i="40"/>
  <c r="AC42" i="40" s="1"/>
  <c r="Z42" i="40"/>
  <c r="AC63" i="40"/>
  <c r="AC15" i="40"/>
  <c r="Z10" i="40"/>
  <c r="Y10" i="40"/>
  <c r="AC10" i="40" s="1"/>
  <c r="AC47" i="40"/>
  <c r="Z36" i="40"/>
  <c r="Y36" i="40"/>
  <c r="AC36" i="40" s="1"/>
  <c r="Y39" i="40"/>
  <c r="AC39" i="40" s="1"/>
  <c r="Z39" i="40"/>
  <c r="Z50" i="40"/>
  <c r="Y50" i="40"/>
  <c r="AC50" i="40" s="1"/>
  <c r="Z67" i="40"/>
  <c r="Y67" i="40"/>
  <c r="AC67" i="40" s="1"/>
  <c r="Z53" i="40"/>
  <c r="Y53" i="40"/>
  <c r="AC53" i="40" s="1"/>
  <c r="Z22" i="40"/>
  <c r="Y22" i="40"/>
  <c r="AC22" i="40" s="1"/>
  <c r="AC32" i="40"/>
  <c r="T69" i="38" l="1"/>
  <c r="Q69" i="38"/>
  <c r="AB69" i="38" s="1"/>
  <c r="AA69" i="38" s="1"/>
  <c r="K69" i="38"/>
  <c r="T68" i="38"/>
  <c r="Q68" i="38"/>
  <c r="K68" i="38"/>
  <c r="T67" i="38"/>
  <c r="Q67" i="38"/>
  <c r="AB68" i="38" s="1"/>
  <c r="AA68" i="38" s="1"/>
  <c r="K67" i="38"/>
  <c r="T66" i="38"/>
  <c r="Q66" i="38"/>
  <c r="X67" i="38" s="1"/>
  <c r="Z67" i="38" s="1"/>
  <c r="K66" i="38"/>
  <c r="X65" i="38"/>
  <c r="Y65" i="38" s="1"/>
  <c r="T65" i="38"/>
  <c r="Q65" i="38"/>
  <c r="AB66" i="38" s="1"/>
  <c r="AA66" i="38" s="1"/>
  <c r="K65" i="38"/>
  <c r="X64" i="38"/>
  <c r="Z64" i="38" s="1"/>
  <c r="T64" i="38"/>
  <c r="Q64" i="38"/>
  <c r="AB64" i="38" s="1"/>
  <c r="AA64" i="38" s="1"/>
  <c r="K64" i="38"/>
  <c r="L64" i="38" s="1"/>
  <c r="M64" i="38" s="1"/>
  <c r="H64" i="38"/>
  <c r="I64" i="38" s="1"/>
  <c r="T63" i="38"/>
  <c r="Q63" i="38"/>
  <c r="K63" i="38"/>
  <c r="X62" i="38"/>
  <c r="Y62" i="38" s="1"/>
  <c r="T62" i="38"/>
  <c r="Q62" i="38"/>
  <c r="AB63" i="38" s="1"/>
  <c r="AA63" i="38" s="1"/>
  <c r="K62" i="38"/>
  <c r="T61" i="38"/>
  <c r="Q61" i="38"/>
  <c r="K61" i="38"/>
  <c r="T60" i="38"/>
  <c r="Q60" i="38"/>
  <c r="X60" i="38" s="1"/>
  <c r="K60" i="38"/>
  <c r="T59" i="38"/>
  <c r="Q59" i="38"/>
  <c r="K59" i="38"/>
  <c r="T58" i="38"/>
  <c r="Q58" i="38"/>
  <c r="AB59" i="38" s="1"/>
  <c r="AA59" i="38" s="1"/>
  <c r="K58" i="38"/>
  <c r="L58" i="38" s="1"/>
  <c r="M58" i="38" s="1"/>
  <c r="H58" i="38"/>
  <c r="T57" i="38"/>
  <c r="Q57" i="38"/>
  <c r="K57" i="38"/>
  <c r="T56" i="38"/>
  <c r="Q56" i="38"/>
  <c r="AB57" i="38" s="1"/>
  <c r="AA57" i="38" s="1"/>
  <c r="K56" i="38"/>
  <c r="T55" i="38"/>
  <c r="Q55" i="38"/>
  <c r="K55" i="38"/>
  <c r="T54" i="38"/>
  <c r="Q54" i="38"/>
  <c r="AB54" i="38" s="1"/>
  <c r="AA54" i="38" s="1"/>
  <c r="K54" i="38"/>
  <c r="X53" i="38"/>
  <c r="Z53" i="38" s="1"/>
  <c r="T53" i="38"/>
  <c r="Q53" i="38"/>
  <c r="K53" i="38"/>
  <c r="T52" i="38"/>
  <c r="Q52" i="38"/>
  <c r="X52" i="38" s="1"/>
  <c r="K52" i="38"/>
  <c r="L52" i="38" s="1"/>
  <c r="M52" i="38" s="1"/>
  <c r="H52" i="38"/>
  <c r="I52" i="38" s="1"/>
  <c r="T51" i="38"/>
  <c r="Q51" i="38"/>
  <c r="K51" i="38"/>
  <c r="T50" i="38"/>
  <c r="Q50" i="38"/>
  <c r="AB51" i="38" s="1"/>
  <c r="AA51" i="38" s="1"/>
  <c r="K50" i="38"/>
  <c r="T49" i="38"/>
  <c r="Q49" i="38"/>
  <c r="X49" i="38" s="1"/>
  <c r="K49" i="38"/>
  <c r="T48" i="38"/>
  <c r="Q48" i="38"/>
  <c r="K48" i="38"/>
  <c r="T47" i="38"/>
  <c r="Q47" i="38"/>
  <c r="AB48" i="38" s="1"/>
  <c r="AA48" i="38" s="1"/>
  <c r="K47" i="38"/>
  <c r="AB46" i="38"/>
  <c r="AA46" i="38" s="1"/>
  <c r="T46" i="38"/>
  <c r="Q46" i="38"/>
  <c r="X46" i="38" s="1"/>
  <c r="K46" i="38"/>
  <c r="L46" i="38" s="1"/>
  <c r="M46" i="38" s="1"/>
  <c r="I46" i="38"/>
  <c r="H46" i="38"/>
  <c r="X45" i="38"/>
  <c r="Y45" i="38" s="1"/>
  <c r="T45" i="38"/>
  <c r="Q45" i="38"/>
  <c r="AB45" i="38" s="1"/>
  <c r="AA45" i="38" s="1"/>
  <c r="K45" i="38"/>
  <c r="T44" i="38"/>
  <c r="Q44" i="38"/>
  <c r="K44" i="38"/>
  <c r="T43" i="38"/>
  <c r="Q43" i="38"/>
  <c r="X43" i="38" s="1"/>
  <c r="K43" i="38"/>
  <c r="T42" i="38"/>
  <c r="Q42" i="38"/>
  <c r="K42" i="38"/>
  <c r="T41" i="38"/>
  <c r="Q41" i="38"/>
  <c r="AB42" i="38" s="1"/>
  <c r="AA42" i="38" s="1"/>
  <c r="K41" i="38"/>
  <c r="AB40" i="38"/>
  <c r="AA40" i="38" s="1"/>
  <c r="T40" i="38"/>
  <c r="Q40" i="38"/>
  <c r="X40" i="38" s="1"/>
  <c r="K40" i="38"/>
  <c r="L40" i="38" s="1"/>
  <c r="H40" i="38"/>
  <c r="I40" i="38" s="1"/>
  <c r="T39" i="38"/>
  <c r="Q39" i="38"/>
  <c r="K39" i="38"/>
  <c r="T38" i="38"/>
  <c r="Q38" i="38"/>
  <c r="K38" i="38"/>
  <c r="T37" i="38"/>
  <c r="Q37" i="38"/>
  <c r="K37" i="38"/>
  <c r="X36" i="38"/>
  <c r="Z36" i="38" s="1"/>
  <c r="T36" i="38"/>
  <c r="Q36" i="38"/>
  <c r="K36" i="38"/>
  <c r="T35" i="38"/>
  <c r="Q35" i="38"/>
  <c r="K35" i="38"/>
  <c r="AB34" i="38"/>
  <c r="AA34" i="38" s="1"/>
  <c r="X34" i="38"/>
  <c r="Y34" i="38" s="1"/>
  <c r="T34" i="38"/>
  <c r="Q34" i="38"/>
  <c r="AB35" i="38" s="1"/>
  <c r="AA35" i="38" s="1"/>
  <c r="K34" i="38"/>
  <c r="L34" i="38" s="1"/>
  <c r="M34" i="38" s="1"/>
  <c r="H34" i="38"/>
  <c r="I34" i="38" s="1"/>
  <c r="T33" i="38"/>
  <c r="Q33" i="38"/>
  <c r="K33" i="38"/>
  <c r="T32" i="38"/>
  <c r="Q32" i="38"/>
  <c r="K32" i="38"/>
  <c r="T31" i="38"/>
  <c r="Q31" i="38"/>
  <c r="K31" i="38"/>
  <c r="T30" i="38"/>
  <c r="Q30" i="38"/>
  <c r="K30" i="38"/>
  <c r="T29" i="38"/>
  <c r="Q29" i="38"/>
  <c r="K29" i="38"/>
  <c r="T28" i="38"/>
  <c r="Q28" i="38"/>
  <c r="K28" i="38"/>
  <c r="L28" i="38" s="1"/>
  <c r="M28" i="38" s="1"/>
  <c r="AB28" i="38" s="1"/>
  <c r="AA28" i="38" s="1"/>
  <c r="H28" i="38"/>
  <c r="I28" i="38" s="1"/>
  <c r="X27" i="38"/>
  <c r="Z27" i="38" s="1"/>
  <c r="T27" i="38"/>
  <c r="Q27" i="38"/>
  <c r="K27" i="38"/>
  <c r="T26" i="38"/>
  <c r="Q26" i="38"/>
  <c r="X26" i="38" s="1"/>
  <c r="K26" i="38"/>
  <c r="T25" i="38"/>
  <c r="Q25" i="38"/>
  <c r="AB26" i="38" s="1"/>
  <c r="AA26" i="38" s="1"/>
  <c r="K25" i="38"/>
  <c r="T24" i="38"/>
  <c r="Q24" i="38"/>
  <c r="K24" i="38"/>
  <c r="T23" i="38"/>
  <c r="Q23" i="38"/>
  <c r="K23" i="38"/>
  <c r="T22" i="38"/>
  <c r="Q22" i="38"/>
  <c r="K22" i="38"/>
  <c r="L22" i="38" s="1"/>
  <c r="M22" i="38" s="1"/>
  <c r="H22" i="38"/>
  <c r="AB21" i="38"/>
  <c r="AA21" i="38" s="1"/>
  <c r="T21" i="38"/>
  <c r="Q21" i="38"/>
  <c r="X21" i="38" s="1"/>
  <c r="K21" i="38"/>
  <c r="T20" i="38"/>
  <c r="Q20" i="38"/>
  <c r="K20" i="38"/>
  <c r="T19" i="38"/>
  <c r="Q19" i="38"/>
  <c r="AB20" i="38" s="1"/>
  <c r="AA20" i="38" s="1"/>
  <c r="K19" i="38"/>
  <c r="T18" i="38"/>
  <c r="Q18" i="38"/>
  <c r="X18" i="38" s="1"/>
  <c r="K18" i="38"/>
  <c r="T17" i="38"/>
  <c r="Q17" i="38"/>
  <c r="K17" i="38"/>
  <c r="T16" i="38"/>
  <c r="Q16" i="38"/>
  <c r="K16" i="38"/>
  <c r="L16" i="38" s="1"/>
  <c r="M16" i="38" s="1"/>
  <c r="AB16" i="38" s="1"/>
  <c r="AA16" i="38" s="1"/>
  <c r="I16" i="38"/>
  <c r="H16" i="38"/>
  <c r="T15" i="38"/>
  <c r="Q15" i="38"/>
  <c r="K15" i="38"/>
  <c r="AB14" i="38"/>
  <c r="AA14" i="38" s="1"/>
  <c r="T14" i="38"/>
  <c r="Q14" i="38"/>
  <c r="AB15" i="38" s="1"/>
  <c r="AA15" i="38" s="1"/>
  <c r="K14" i="38"/>
  <c r="T13" i="38"/>
  <c r="Q13" i="38"/>
  <c r="K13" i="38"/>
  <c r="T12" i="38"/>
  <c r="Q12" i="38"/>
  <c r="X12" i="38" s="1"/>
  <c r="K12" i="38"/>
  <c r="T11" i="38"/>
  <c r="Q11" i="38"/>
  <c r="K11" i="38"/>
  <c r="T10" i="38"/>
  <c r="Q10" i="38"/>
  <c r="K10" i="38"/>
  <c r="L10" i="38" s="1"/>
  <c r="M10" i="38" s="1"/>
  <c r="AB10" i="38" s="1"/>
  <c r="H10" i="38"/>
  <c r="T69" i="37"/>
  <c r="Q69" i="37"/>
  <c r="K69" i="37"/>
  <c r="T68" i="37"/>
  <c r="Q68" i="37"/>
  <c r="AB69" i="37" s="1"/>
  <c r="AA69" i="37" s="1"/>
  <c r="K68" i="37"/>
  <c r="X67" i="37"/>
  <c r="Z67" i="37" s="1"/>
  <c r="T67" i="37"/>
  <c r="Q67" i="37"/>
  <c r="K67" i="37"/>
  <c r="T66" i="37"/>
  <c r="Q66" i="37"/>
  <c r="AB67" i="37" s="1"/>
  <c r="AA67" i="37" s="1"/>
  <c r="K66" i="37"/>
  <c r="Z65" i="37"/>
  <c r="Y65" i="37"/>
  <c r="X65" i="37"/>
  <c r="T65" i="37"/>
  <c r="Q65" i="37"/>
  <c r="K65" i="37"/>
  <c r="AB64" i="37"/>
  <c r="AA64" i="37"/>
  <c r="Z64" i="37"/>
  <c r="Y64" i="37"/>
  <c r="X64" i="37"/>
  <c r="T64" i="37"/>
  <c r="Q64" i="37"/>
  <c r="AB65" i="37" s="1"/>
  <c r="AA65" i="37" s="1"/>
  <c r="I64" i="37"/>
  <c r="H64" i="37"/>
  <c r="T63" i="37"/>
  <c r="Q63" i="37"/>
  <c r="K63" i="37"/>
  <c r="T62" i="37"/>
  <c r="Q62" i="37"/>
  <c r="AB63" i="37" s="1"/>
  <c r="AA63" i="37" s="1"/>
  <c r="K62" i="37"/>
  <c r="T61" i="37"/>
  <c r="Q61" i="37"/>
  <c r="AB62" i="37" s="1"/>
  <c r="AA62" i="37" s="1"/>
  <c r="K61" i="37"/>
  <c r="AB60" i="37"/>
  <c r="AA60" i="37" s="1"/>
  <c r="T60" i="37"/>
  <c r="Q60" i="37"/>
  <c r="K60" i="37"/>
  <c r="T59" i="37"/>
  <c r="Q59" i="37"/>
  <c r="X60" i="37" s="1"/>
  <c r="K59" i="37"/>
  <c r="T58" i="37"/>
  <c r="Q58" i="37"/>
  <c r="AB59" i="37" s="1"/>
  <c r="AA59" i="37" s="1"/>
  <c r="H58" i="37"/>
  <c r="I58" i="37" s="1"/>
  <c r="T57" i="37"/>
  <c r="Q57" i="37"/>
  <c r="K57" i="37"/>
  <c r="T56" i="37"/>
  <c r="Q56" i="37"/>
  <c r="AB57" i="37" s="1"/>
  <c r="AA57" i="37" s="1"/>
  <c r="K56" i="37"/>
  <c r="T55" i="37"/>
  <c r="Q55" i="37"/>
  <c r="K55" i="37"/>
  <c r="T54" i="37"/>
  <c r="Q54" i="37"/>
  <c r="AB55" i="37" s="1"/>
  <c r="AA55" i="37" s="1"/>
  <c r="K54" i="37"/>
  <c r="T53" i="37"/>
  <c r="Q53" i="37"/>
  <c r="K53" i="37"/>
  <c r="X52" i="37"/>
  <c r="Z52" i="37" s="1"/>
  <c r="T52" i="37"/>
  <c r="Q52" i="37"/>
  <c r="AB52" i="37" s="1"/>
  <c r="AA52" i="37" s="1"/>
  <c r="H52" i="37"/>
  <c r="T51" i="37"/>
  <c r="Q51" i="37"/>
  <c r="X51" i="37" s="1"/>
  <c r="K51" i="37"/>
  <c r="X50" i="37"/>
  <c r="Z50" i="37" s="1"/>
  <c r="T50" i="37"/>
  <c r="Q50" i="37"/>
  <c r="K50" i="37"/>
  <c r="X49" i="37"/>
  <c r="Z49" i="37" s="1"/>
  <c r="T49" i="37"/>
  <c r="Q49" i="37"/>
  <c r="AB50" i="37" s="1"/>
  <c r="AA50" i="37" s="1"/>
  <c r="K49" i="37"/>
  <c r="T48" i="37"/>
  <c r="Q48" i="37"/>
  <c r="K48" i="37"/>
  <c r="Z47" i="37"/>
  <c r="X47" i="37"/>
  <c r="Y47" i="37" s="1"/>
  <c r="T47" i="37"/>
  <c r="Q47" i="37"/>
  <c r="K47" i="37"/>
  <c r="X46" i="37"/>
  <c r="Z46" i="37" s="1"/>
  <c r="T46" i="37"/>
  <c r="Q46" i="37"/>
  <c r="AB47" i="37" s="1"/>
  <c r="AA47" i="37" s="1"/>
  <c r="H46" i="37"/>
  <c r="I46" i="37" s="1"/>
  <c r="T45" i="37"/>
  <c r="Q45" i="37"/>
  <c r="K45" i="37"/>
  <c r="T44" i="37"/>
  <c r="Q44" i="37"/>
  <c r="AB45" i="37" s="1"/>
  <c r="AA45" i="37" s="1"/>
  <c r="K44" i="37"/>
  <c r="T43" i="37"/>
  <c r="Q43" i="37"/>
  <c r="AB44" i="37" s="1"/>
  <c r="AA44" i="37" s="1"/>
  <c r="K43" i="37"/>
  <c r="T42" i="37"/>
  <c r="Q42" i="37"/>
  <c r="AB43" i="37" s="1"/>
  <c r="AA43" i="37" s="1"/>
  <c r="K42" i="37"/>
  <c r="T41" i="37"/>
  <c r="Q41" i="37"/>
  <c r="AB42" i="37" s="1"/>
  <c r="AA42" i="37" s="1"/>
  <c r="K41" i="37"/>
  <c r="T40" i="37"/>
  <c r="Q40" i="37"/>
  <c r="H40" i="37"/>
  <c r="T39" i="37"/>
  <c r="Q39" i="37"/>
  <c r="K39" i="37"/>
  <c r="T38" i="37"/>
  <c r="Q38" i="37"/>
  <c r="K38" i="37"/>
  <c r="T37" i="37"/>
  <c r="Q37" i="37"/>
  <c r="AB38" i="37" s="1"/>
  <c r="AA38" i="37" s="1"/>
  <c r="K37" i="37"/>
  <c r="X36" i="37"/>
  <c r="Z36" i="37" s="1"/>
  <c r="T36" i="37"/>
  <c r="Q36" i="37"/>
  <c r="K36" i="37"/>
  <c r="X35" i="37"/>
  <c r="Z35" i="37" s="1"/>
  <c r="T35" i="37"/>
  <c r="Q35" i="37"/>
  <c r="AB36" i="37" s="1"/>
  <c r="AA36" i="37" s="1"/>
  <c r="K35" i="37"/>
  <c r="T34" i="37"/>
  <c r="Q34" i="37"/>
  <c r="X34" i="37" s="1"/>
  <c r="H34" i="37"/>
  <c r="I34" i="37" s="1"/>
  <c r="T33" i="37"/>
  <c r="Q33" i="37"/>
  <c r="K33" i="37"/>
  <c r="T32" i="37"/>
  <c r="Q32" i="37"/>
  <c r="AB33" i="37" s="1"/>
  <c r="AA33" i="37" s="1"/>
  <c r="K32" i="37"/>
  <c r="T31" i="37"/>
  <c r="Q31" i="37"/>
  <c r="X31" i="37" s="1"/>
  <c r="K31" i="37"/>
  <c r="T30" i="37"/>
  <c r="Q30" i="37"/>
  <c r="K30" i="37"/>
  <c r="T29" i="37"/>
  <c r="Q29" i="37"/>
  <c r="K29" i="37"/>
  <c r="T28" i="37"/>
  <c r="Q28" i="37"/>
  <c r="H28" i="37"/>
  <c r="I28" i="37" s="1"/>
  <c r="T27" i="37"/>
  <c r="Q27" i="37"/>
  <c r="K27" i="37"/>
  <c r="T26" i="37"/>
  <c r="Q26" i="37"/>
  <c r="X27" i="37" s="1"/>
  <c r="Y27" i="37" s="1"/>
  <c r="K26" i="37"/>
  <c r="T25" i="37"/>
  <c r="Q25" i="37"/>
  <c r="AB26" i="37" s="1"/>
  <c r="AA26" i="37" s="1"/>
  <c r="K25" i="37"/>
  <c r="T24" i="37"/>
  <c r="Q24" i="37"/>
  <c r="K24" i="37"/>
  <c r="T23" i="37"/>
  <c r="Q23" i="37"/>
  <c r="K23" i="37"/>
  <c r="T22" i="37"/>
  <c r="Q22" i="37"/>
  <c r="H22" i="37"/>
  <c r="T21" i="37"/>
  <c r="Q21" i="37"/>
  <c r="K21" i="37"/>
  <c r="T20" i="37"/>
  <c r="Q20" i="37"/>
  <c r="K20" i="37"/>
  <c r="T19" i="37"/>
  <c r="Q19" i="37"/>
  <c r="K19" i="37"/>
  <c r="T18" i="37"/>
  <c r="Q18" i="37"/>
  <c r="K18" i="37"/>
  <c r="T17" i="37"/>
  <c r="Q17" i="37"/>
  <c r="K17" i="37"/>
  <c r="T16" i="37"/>
  <c r="Q16" i="37"/>
  <c r="H16" i="37"/>
  <c r="I16" i="37" s="1"/>
  <c r="X16" i="37" s="1"/>
  <c r="X15" i="37"/>
  <c r="Z15" i="37" s="1"/>
  <c r="T15" i="37"/>
  <c r="Q15" i="37"/>
  <c r="K15" i="37"/>
  <c r="T14" i="37"/>
  <c r="Q14" i="37"/>
  <c r="AB15" i="37" s="1"/>
  <c r="AA15" i="37" s="1"/>
  <c r="K14" i="37"/>
  <c r="T13" i="37"/>
  <c r="Q13" i="37"/>
  <c r="K13" i="37"/>
  <c r="T12" i="37"/>
  <c r="Q12" i="37"/>
  <c r="X13" i="37" s="1"/>
  <c r="K12" i="37"/>
  <c r="T11" i="37"/>
  <c r="Q11" i="37"/>
  <c r="K11" i="37"/>
  <c r="T10" i="37"/>
  <c r="Q10" i="37"/>
  <c r="H10" i="37"/>
  <c r="I10" i="37" s="1"/>
  <c r="AB12" i="37" l="1"/>
  <c r="AA12" i="37" s="1"/>
  <c r="X12" i="37"/>
  <c r="Z12" i="37" s="1"/>
  <c r="AB13" i="37"/>
  <c r="AA13" i="37" s="1"/>
  <c r="AC47" i="37"/>
  <c r="Y13" i="37"/>
  <c r="Z13" i="37"/>
  <c r="AB27" i="37"/>
  <c r="AA27" i="37" s="1"/>
  <c r="X45" i="37"/>
  <c r="Y52" i="37"/>
  <c r="Y15" i="37"/>
  <c r="AC15" i="37" s="1"/>
  <c r="Y35" i="37"/>
  <c r="AB25" i="37"/>
  <c r="AA25" i="37" s="1"/>
  <c r="X26" i="37"/>
  <c r="Z26" i="37" s="1"/>
  <c r="AB31" i="37"/>
  <c r="AA31" i="37" s="1"/>
  <c r="X32" i="37"/>
  <c r="Z32" i="37" s="1"/>
  <c r="AB46" i="37"/>
  <c r="AA46" i="37" s="1"/>
  <c r="Y49" i="37"/>
  <c r="AB66" i="37"/>
  <c r="AA66" i="37" s="1"/>
  <c r="X66" i="37"/>
  <c r="AB25" i="38"/>
  <c r="AA25" i="38" s="1"/>
  <c r="X35" i="38"/>
  <c r="Z45" i="38"/>
  <c r="X48" i="38"/>
  <c r="Z62" i="38"/>
  <c r="Z65" i="38"/>
  <c r="AB37" i="37"/>
  <c r="AA37" i="37" s="1"/>
  <c r="AB39" i="37"/>
  <c r="AA39" i="37" s="1"/>
  <c r="AB41" i="37"/>
  <c r="AA41" i="37" s="1"/>
  <c r="X44" i="37"/>
  <c r="AB54" i="37"/>
  <c r="AA54" i="37" s="1"/>
  <c r="AB56" i="37"/>
  <c r="AA56" i="37" s="1"/>
  <c r="X57" i="37"/>
  <c r="Z57" i="37" s="1"/>
  <c r="X15" i="38"/>
  <c r="AB18" i="38"/>
  <c r="AA18" i="38" s="1"/>
  <c r="X50" i="38"/>
  <c r="Z50" i="38" s="1"/>
  <c r="X57" i="38"/>
  <c r="AB62" i="38"/>
  <c r="AA62" i="38" s="1"/>
  <c r="AB65" i="38"/>
  <c r="AA65" i="38" s="1"/>
  <c r="AC65" i="38" s="1"/>
  <c r="X48" i="37"/>
  <c r="AB51" i="37"/>
  <c r="AA51" i="37" s="1"/>
  <c r="I52" i="37"/>
  <c r="X63" i="37"/>
  <c r="X13" i="38"/>
  <c r="Z13" i="38" s="1"/>
  <c r="AB39" i="38"/>
  <c r="AA39" i="38" s="1"/>
  <c r="X44" i="38"/>
  <c r="X61" i="38"/>
  <c r="X69" i="38"/>
  <c r="X53" i="37"/>
  <c r="Z53" i="37" s="1"/>
  <c r="X61" i="37"/>
  <c r="AC64" i="37"/>
  <c r="AB68" i="37"/>
  <c r="AA68" i="37" s="1"/>
  <c r="AB37" i="38"/>
  <c r="AA37" i="38" s="1"/>
  <c r="X47" i="38"/>
  <c r="X54" i="38"/>
  <c r="AB56" i="38"/>
  <c r="AA56" i="38" s="1"/>
  <c r="X63" i="38"/>
  <c r="Y63" i="38" s="1"/>
  <c r="AC63" i="38" s="1"/>
  <c r="Y64" i="38"/>
  <c r="X66" i="38"/>
  <c r="X33" i="37"/>
  <c r="Z33" i="37" s="1"/>
  <c r="X43" i="37"/>
  <c r="Z43" i="37" s="1"/>
  <c r="AB53" i="37"/>
  <c r="AA53" i="37" s="1"/>
  <c r="X62" i="37"/>
  <c r="X16" i="38"/>
  <c r="Z16" i="38" s="1"/>
  <c r="X17" i="38" s="1"/>
  <c r="AB24" i="37"/>
  <c r="AA24" i="37" s="1"/>
  <c r="AB30" i="37"/>
  <c r="AA30" i="37" s="1"/>
  <c r="X14" i="37"/>
  <c r="Y14" i="37" s="1"/>
  <c r="X14" i="38"/>
  <c r="Y14" i="38" s="1"/>
  <c r="AC14" i="38" s="1"/>
  <c r="AB43" i="38"/>
  <c r="AA43" i="38" s="1"/>
  <c r="AB49" i="38"/>
  <c r="AA49" i="38" s="1"/>
  <c r="AB60" i="38"/>
  <c r="AA60" i="38" s="1"/>
  <c r="AC62" i="38"/>
  <c r="AC45" i="38"/>
  <c r="AC34" i="38"/>
  <c r="X28" i="38"/>
  <c r="Z28" i="38" s="1"/>
  <c r="X29" i="38" s="1"/>
  <c r="X30" i="37"/>
  <c r="Y30" i="37" s="1"/>
  <c r="Y32" i="37"/>
  <c r="X28" i="37"/>
  <c r="Y28" i="37" s="1"/>
  <c r="N40" i="38"/>
  <c r="M40" i="38"/>
  <c r="N16" i="38"/>
  <c r="N46" i="38"/>
  <c r="N52" i="38"/>
  <c r="N58" i="38"/>
  <c r="AC64" i="38"/>
  <c r="N10" i="38"/>
  <c r="N64" i="38"/>
  <c r="AB23" i="38"/>
  <c r="AA23" i="38" s="1"/>
  <c r="Y27" i="38"/>
  <c r="Z18" i="38"/>
  <c r="Y18" i="38"/>
  <c r="AC18" i="38" s="1"/>
  <c r="Z26" i="38"/>
  <c r="Y26" i="38"/>
  <c r="AC26" i="38" s="1"/>
  <c r="Z40" i="38"/>
  <c r="Y40" i="38"/>
  <c r="AC40" i="38" s="1"/>
  <c r="Z57" i="38"/>
  <c r="Y57" i="38"/>
  <c r="AC57" i="38" s="1"/>
  <c r="Z15" i="38"/>
  <c r="Y15" i="38"/>
  <c r="AC15" i="38" s="1"/>
  <c r="N22" i="38"/>
  <c r="AB11" i="38"/>
  <c r="AA11" i="38" s="1"/>
  <c r="Y52" i="38"/>
  <c r="Z52" i="38"/>
  <c r="Z43" i="38"/>
  <c r="Y43" i="38"/>
  <c r="Y49" i="38"/>
  <c r="Z49" i="38"/>
  <c r="Z54" i="38"/>
  <c r="Y54" i="38"/>
  <c r="AC54" i="38" s="1"/>
  <c r="Z35" i="38"/>
  <c r="Y35" i="38"/>
  <c r="AC35" i="38" s="1"/>
  <c r="Z46" i="38"/>
  <c r="Y46" i="38"/>
  <c r="AC46" i="38" s="1"/>
  <c r="Z63" i="38"/>
  <c r="Z69" i="38"/>
  <c r="Y69" i="38"/>
  <c r="AC69" i="38" s="1"/>
  <c r="Y12" i="38"/>
  <c r="Z12" i="38"/>
  <c r="Z60" i="38"/>
  <c r="Y60" i="38"/>
  <c r="Z66" i="38"/>
  <c r="Y66" i="38"/>
  <c r="AC66" i="38" s="1"/>
  <c r="AA10" i="38"/>
  <c r="AB17" i="38"/>
  <c r="AA17" i="38" s="1"/>
  <c r="Z21" i="38"/>
  <c r="Y21" i="38"/>
  <c r="AC21" i="38" s="1"/>
  <c r="X19" i="38"/>
  <c r="Z34" i="38"/>
  <c r="AB13" i="38"/>
  <c r="AA13" i="38" s="1"/>
  <c r="X20" i="38"/>
  <c r="I22" i="38"/>
  <c r="AB27" i="38"/>
  <c r="AA27" i="38" s="1"/>
  <c r="Y36" i="38"/>
  <c r="X37" i="38"/>
  <c r="AB44" i="38"/>
  <c r="AA44" i="38" s="1"/>
  <c r="AB47" i="38"/>
  <c r="AA47" i="38" s="1"/>
  <c r="Y50" i="38"/>
  <c r="X51" i="38"/>
  <c r="Y53" i="38"/>
  <c r="AB61" i="38"/>
  <c r="AA61" i="38" s="1"/>
  <c r="Y67" i="38"/>
  <c r="X68" i="38"/>
  <c r="X22" i="38"/>
  <c r="N28" i="38"/>
  <c r="X38" i="38"/>
  <c r="X41" i="38"/>
  <c r="X55" i="38"/>
  <c r="X58" i="38"/>
  <c r="I10" i="38"/>
  <c r="X10" i="38" s="1"/>
  <c r="X25" i="38"/>
  <c r="N34" i="38"/>
  <c r="X39" i="38"/>
  <c r="X42" i="38"/>
  <c r="AB52" i="38"/>
  <c r="AA52" i="38" s="1"/>
  <c r="X56" i="38"/>
  <c r="I58" i="38"/>
  <c r="X59" i="38"/>
  <c r="AB19" i="38"/>
  <c r="AA19" i="38" s="1"/>
  <c r="AB22" i="38"/>
  <c r="AB36" i="38"/>
  <c r="AA36" i="38" s="1"/>
  <c r="AB50" i="38"/>
  <c r="AA50" i="38" s="1"/>
  <c r="AB53" i="38"/>
  <c r="AA53" i="38" s="1"/>
  <c r="AB67" i="38"/>
  <c r="AA67" i="38" s="1"/>
  <c r="Y13" i="38"/>
  <c r="AB41" i="38"/>
  <c r="AA41" i="38" s="1"/>
  <c r="AB55" i="38"/>
  <c r="AA55" i="38" s="1"/>
  <c r="AB58" i="38"/>
  <c r="AA58" i="38" s="1"/>
  <c r="AB38" i="38"/>
  <c r="AA38" i="38" s="1"/>
  <c r="AC27" i="37"/>
  <c r="Z27" i="37"/>
  <c r="Z16" i="37"/>
  <c r="X17" i="37" s="1"/>
  <c r="Y16" i="37"/>
  <c r="Y45" i="37"/>
  <c r="AC45" i="37" s="1"/>
  <c r="Z45" i="37"/>
  <c r="Z51" i="37"/>
  <c r="Y51" i="37"/>
  <c r="AC52" i="37"/>
  <c r="Z60" i="37"/>
  <c r="Y60" i="37"/>
  <c r="AC60" i="37" s="1"/>
  <c r="Y34" i="37"/>
  <c r="Z34" i="37"/>
  <c r="Y31" i="37"/>
  <c r="AC31" i="37" s="1"/>
  <c r="Z31" i="37"/>
  <c r="Y48" i="37"/>
  <c r="Z48" i="37"/>
  <c r="Z61" i="37"/>
  <c r="Y61" i="37"/>
  <c r="AC65" i="37"/>
  <c r="I22" i="37"/>
  <c r="X22" i="37" s="1"/>
  <c r="Z22" i="37" s="1"/>
  <c r="X23" i="37" s="1"/>
  <c r="Y33" i="37"/>
  <c r="AC33" i="37" s="1"/>
  <c r="Y36" i="37"/>
  <c r="AC36" i="37" s="1"/>
  <c r="X37" i="37"/>
  <c r="X40" i="37"/>
  <c r="Y50" i="37"/>
  <c r="AC50" i="37" s="1"/>
  <c r="Y53" i="37"/>
  <c r="AC53" i="37" s="1"/>
  <c r="X54" i="37"/>
  <c r="AB61" i="37"/>
  <c r="AA61" i="37" s="1"/>
  <c r="Y67" i="37"/>
  <c r="AC67" i="37" s="1"/>
  <c r="X68" i="37"/>
  <c r="X10" i="37"/>
  <c r="AB14" i="37"/>
  <c r="AA14" i="37" s="1"/>
  <c r="X24" i="37"/>
  <c r="AB34" i="37"/>
  <c r="AA34" i="37" s="1"/>
  <c r="X38" i="37"/>
  <c r="I40" i="37"/>
  <c r="X41" i="37"/>
  <c r="AB48" i="37"/>
  <c r="AA48" i="37" s="1"/>
  <c r="X55" i="37"/>
  <c r="X58" i="37"/>
  <c r="X69" i="37"/>
  <c r="X25" i="37"/>
  <c r="AB32" i="37"/>
  <c r="AA32" i="37" s="1"/>
  <c r="AB35" i="37"/>
  <c r="AA35" i="37" s="1"/>
  <c r="AC35" i="37" s="1"/>
  <c r="X39" i="37"/>
  <c r="X42" i="37"/>
  <c r="AB49" i="37"/>
  <c r="AA49" i="37" s="1"/>
  <c r="AC49" i="37" s="1"/>
  <c r="X56" i="37"/>
  <c r="X59" i="37"/>
  <c r="Y26" i="37"/>
  <c r="AC26" i="37" s="1"/>
  <c r="AB40" i="37"/>
  <c r="AA40" i="37" s="1"/>
  <c r="Y43" i="37"/>
  <c r="AC43" i="37" s="1"/>
  <c r="Y46" i="37"/>
  <c r="AC46" i="37" s="1"/>
  <c r="Y57" i="37"/>
  <c r="AC57" i="37" s="1"/>
  <c r="AB58" i="37"/>
  <c r="AA58" i="37" s="1"/>
  <c r="AC49" i="38" l="1"/>
  <c r="AB12" i="38"/>
  <c r="AA12" i="38" s="1"/>
  <c r="Z14" i="38"/>
  <c r="AC12" i="38"/>
  <c r="Z14" i="37"/>
  <c r="Y12" i="37"/>
  <c r="AC12" i="37" s="1"/>
  <c r="AC13" i="37"/>
  <c r="Y16" i="38"/>
  <c r="AC16" i="38" s="1"/>
  <c r="AC43" i="38"/>
  <c r="AC30" i="37"/>
  <c r="AC51" i="37"/>
  <c r="Z62" i="37"/>
  <c r="Y62" i="37"/>
  <c r="AC62" i="37" s="1"/>
  <c r="Z61" i="38"/>
  <c r="Y61" i="38"/>
  <c r="AC61" i="38" s="1"/>
  <c r="Z47" i="38"/>
  <c r="Y47" i="38"/>
  <c r="Z44" i="38"/>
  <c r="Y44" i="38"/>
  <c r="Y48" i="38"/>
  <c r="AC48" i="38" s="1"/>
  <c r="Z48" i="38"/>
  <c r="Y44" i="37"/>
  <c r="AC44" i="37" s="1"/>
  <c r="Z44" i="37"/>
  <c r="AC47" i="38"/>
  <c r="AC44" i="38"/>
  <c r="Z63" i="37"/>
  <c r="Y63" i="37"/>
  <c r="AC63" i="37" s="1"/>
  <c r="AC60" i="38"/>
  <c r="Z66" i="37"/>
  <c r="Y66" i="37"/>
  <c r="AC66" i="37" s="1"/>
  <c r="AA22" i="38"/>
  <c r="AB29" i="38"/>
  <c r="Z29" i="38"/>
  <c r="X30" i="38" s="1"/>
  <c r="Y29" i="38"/>
  <c r="Y28" i="38"/>
  <c r="AC28" i="38" s="1"/>
  <c r="Y29" i="37"/>
  <c r="Z30" i="37"/>
  <c r="AC32" i="37"/>
  <c r="Z28" i="37"/>
  <c r="X29" i="37" s="1"/>
  <c r="Z29" i="37" s="1"/>
  <c r="Y22" i="37"/>
  <c r="AB24" i="38"/>
  <c r="AA24" i="38" s="1"/>
  <c r="AC27" i="38"/>
  <c r="Z10" i="38"/>
  <c r="X11" i="38" s="1"/>
  <c r="Y10" i="38"/>
  <c r="AC10" i="38" s="1"/>
  <c r="Z58" i="38"/>
  <c r="Y58" i="38"/>
  <c r="AC58" i="38" s="1"/>
  <c r="AC67" i="38"/>
  <c r="AC36" i="38"/>
  <c r="Z19" i="38"/>
  <c r="Y19" i="38"/>
  <c r="AC19" i="38" s="1"/>
  <c r="Z42" i="38"/>
  <c r="Y42" i="38"/>
  <c r="AC42" i="38" s="1"/>
  <c r="Z55" i="38"/>
  <c r="Y55" i="38"/>
  <c r="AC55" i="38" s="1"/>
  <c r="Z39" i="38"/>
  <c r="Y39" i="38"/>
  <c r="AC39" i="38" s="1"/>
  <c r="AC53" i="38"/>
  <c r="Z38" i="38"/>
  <c r="Y38" i="38"/>
  <c r="AC38" i="38" s="1"/>
  <c r="Z51" i="38"/>
  <c r="Y51" i="38"/>
  <c r="AC51" i="38" s="1"/>
  <c r="Z23" i="38"/>
  <c r="X24" i="38" s="1"/>
  <c r="Z24" i="38" s="1"/>
  <c r="Y23" i="38"/>
  <c r="AC23" i="38" s="1"/>
  <c r="Z41" i="38"/>
  <c r="Y41" i="38"/>
  <c r="AC41" i="38" s="1"/>
  <c r="AC13" i="38"/>
  <c r="Z25" i="38"/>
  <c r="Y25" i="38"/>
  <c r="AC25" i="38" s="1"/>
  <c r="Y24" i="38"/>
  <c r="AC50" i="38"/>
  <c r="AC52" i="38"/>
  <c r="Z20" i="38"/>
  <c r="Y20" i="38"/>
  <c r="AC20" i="38" s="1"/>
  <c r="Z59" i="38"/>
  <c r="Y59" i="38"/>
  <c r="AC59" i="38" s="1"/>
  <c r="Z22" i="38"/>
  <c r="X23" i="38" s="1"/>
  <c r="Y22" i="38"/>
  <c r="Y17" i="38"/>
  <c r="AC17" i="38" s="1"/>
  <c r="Z17" i="38"/>
  <c r="Z56" i="38"/>
  <c r="Y56" i="38"/>
  <c r="AC56" i="38" s="1"/>
  <c r="Z68" i="38"/>
  <c r="Y68" i="38"/>
  <c r="AC68" i="38" s="1"/>
  <c r="Z37" i="38"/>
  <c r="Y37" i="38"/>
  <c r="AC37" i="38" s="1"/>
  <c r="Y19" i="37"/>
  <c r="Z18" i="37"/>
  <c r="X19" i="37" s="1"/>
  <c r="Z19" i="37" s="1"/>
  <c r="X20" i="37" s="1"/>
  <c r="Z20" i="37" s="1"/>
  <c r="X21" i="37" s="1"/>
  <c r="Y17" i="37"/>
  <c r="Z17" i="37"/>
  <c r="X18" i="37" s="1"/>
  <c r="Y18" i="37" s="1"/>
  <c r="Z39" i="37"/>
  <c r="Y39" i="37"/>
  <c r="AC39" i="37" s="1"/>
  <c r="Z42" i="37"/>
  <c r="Y42" i="37"/>
  <c r="AC42" i="37" s="1"/>
  <c r="Z41" i="37"/>
  <c r="Y41" i="37"/>
  <c r="AC41" i="37" s="1"/>
  <c r="Y20" i="37"/>
  <c r="Z10" i="37"/>
  <c r="X11" i="37" s="1"/>
  <c r="Y10" i="37"/>
  <c r="Z40" i="37"/>
  <c r="Y40" i="37"/>
  <c r="AC40" i="37" s="1"/>
  <c r="Z25" i="37"/>
  <c r="Y25" i="37"/>
  <c r="AC25" i="37" s="1"/>
  <c r="Z38" i="37"/>
  <c r="Y38" i="37"/>
  <c r="AC38" i="37" s="1"/>
  <c r="Z68" i="37"/>
  <c r="Y68" i="37"/>
  <c r="AC68" i="37" s="1"/>
  <c r="Z37" i="37"/>
  <c r="Y37" i="37"/>
  <c r="AC37" i="37" s="1"/>
  <c r="Z59" i="37"/>
  <c r="Y59" i="37"/>
  <c r="AC59" i="37" s="1"/>
  <c r="AC48" i="37"/>
  <c r="AC34" i="37"/>
  <c r="AC14" i="37"/>
  <c r="Z56" i="37"/>
  <c r="Y56" i="37"/>
  <c r="AC56" i="37" s="1"/>
  <c r="Z69" i="37"/>
  <c r="Y69" i="37"/>
  <c r="AC69" i="37" s="1"/>
  <c r="Z24" i="37"/>
  <c r="Y24" i="37"/>
  <c r="AC24" i="37" s="1"/>
  <c r="AC61" i="37"/>
  <c r="Z55" i="37"/>
  <c r="Y55" i="37"/>
  <c r="AC55" i="37" s="1"/>
  <c r="Z58" i="37"/>
  <c r="Y58" i="37"/>
  <c r="AC58" i="37" s="1"/>
  <c r="Z54" i="37"/>
  <c r="Y54" i="37"/>
  <c r="AC54" i="37" s="1"/>
  <c r="Z23" i="37"/>
  <c r="Y23" i="37"/>
  <c r="Z21" i="37" l="1"/>
  <c r="Y21" i="37"/>
  <c r="AC22" i="38"/>
  <c r="AA29" i="38"/>
  <c r="AC29" i="38" s="1"/>
  <c r="AB30" i="38"/>
  <c r="Z30" i="38"/>
  <c r="X31" i="38" s="1"/>
  <c r="Y30" i="38"/>
  <c r="AC24" i="38"/>
  <c r="Z11" i="38"/>
  <c r="Y11" i="38"/>
  <c r="AC11" i="38" s="1"/>
  <c r="Z11" i="37"/>
  <c r="Y11" i="37"/>
  <c r="AA30" i="38" l="1"/>
  <c r="AC30" i="38" s="1"/>
  <c r="AB31" i="38"/>
  <c r="Y31" i="38"/>
  <c r="Z31" i="38"/>
  <c r="X32" i="38" s="1"/>
  <c r="T69" i="35"/>
  <c r="Q69" i="35"/>
  <c r="K69" i="35"/>
  <c r="X68" i="35"/>
  <c r="Z68" i="35" s="1"/>
  <c r="T68" i="35"/>
  <c r="Q68" i="35"/>
  <c r="K68" i="35"/>
  <c r="AB67" i="35"/>
  <c r="AA67" i="35" s="1"/>
  <c r="T67" i="35"/>
  <c r="Q67" i="35"/>
  <c r="K67" i="35"/>
  <c r="T66" i="35"/>
  <c r="Q66" i="35"/>
  <c r="X67" i="35" s="1"/>
  <c r="Z67" i="35" s="1"/>
  <c r="K66" i="35"/>
  <c r="T65" i="35"/>
  <c r="Q65" i="35"/>
  <c r="X66" i="35" s="1"/>
  <c r="K65" i="35"/>
  <c r="X64" i="35"/>
  <c r="Z64" i="35" s="1"/>
  <c r="T64" i="35"/>
  <c r="Q64" i="35"/>
  <c r="H64" i="35"/>
  <c r="I64" i="35" s="1"/>
  <c r="T63" i="35"/>
  <c r="Q63" i="35"/>
  <c r="K63" i="35"/>
  <c r="T62" i="35"/>
  <c r="Q62" i="35"/>
  <c r="K62" i="35"/>
  <c r="AB61" i="35"/>
  <c r="AA61" i="35"/>
  <c r="X61" i="35"/>
  <c r="Y61" i="35" s="1"/>
  <c r="T61" i="35"/>
  <c r="Q61" i="35"/>
  <c r="AB62" i="35" s="1"/>
  <c r="AA62" i="35" s="1"/>
  <c r="K61" i="35"/>
  <c r="AB60" i="35"/>
  <c r="AA60" i="35" s="1"/>
  <c r="T60" i="35"/>
  <c r="Q60" i="35"/>
  <c r="K60" i="35"/>
  <c r="T59" i="35"/>
  <c r="Q59" i="35"/>
  <c r="X60" i="35" s="1"/>
  <c r="Z60" i="35" s="1"/>
  <c r="K59" i="35"/>
  <c r="T58" i="35"/>
  <c r="Q58" i="35"/>
  <c r="H58" i="35"/>
  <c r="I58" i="35" s="1"/>
  <c r="T57" i="35"/>
  <c r="Q57" i="35"/>
  <c r="AB57" i="35" s="1"/>
  <c r="AA57" i="35" s="1"/>
  <c r="K57" i="35"/>
  <c r="T56" i="35"/>
  <c r="Q56" i="35"/>
  <c r="K56" i="35"/>
  <c r="T55" i="35"/>
  <c r="Q55" i="35"/>
  <c r="AB56" i="35" s="1"/>
  <c r="AA56" i="35" s="1"/>
  <c r="K55" i="35"/>
  <c r="T54" i="35"/>
  <c r="Q54" i="35"/>
  <c r="AB55" i="35" s="1"/>
  <c r="AA55" i="35" s="1"/>
  <c r="K54" i="35"/>
  <c r="AB53" i="35"/>
  <c r="AA53" i="35" s="1"/>
  <c r="T53" i="35"/>
  <c r="Q53" i="35"/>
  <c r="K53" i="35"/>
  <c r="T52" i="35"/>
  <c r="Q52" i="35"/>
  <c r="AB52" i="35" s="1"/>
  <c r="AA52" i="35" s="1"/>
  <c r="H52" i="35"/>
  <c r="I52" i="35" s="1"/>
  <c r="T51" i="35"/>
  <c r="Q51" i="35"/>
  <c r="K51" i="35"/>
  <c r="T50" i="35"/>
  <c r="Q50" i="35"/>
  <c r="AB51" i="35" s="1"/>
  <c r="AA51" i="35" s="1"/>
  <c r="K50" i="35"/>
  <c r="T49" i="35"/>
  <c r="Q49" i="35"/>
  <c r="K49" i="35"/>
  <c r="T48" i="35"/>
  <c r="Q48" i="35"/>
  <c r="X49" i="35" s="1"/>
  <c r="K48" i="35"/>
  <c r="T47" i="35"/>
  <c r="Q47" i="35"/>
  <c r="AB48" i="35" s="1"/>
  <c r="AA48" i="35" s="1"/>
  <c r="K47" i="35"/>
  <c r="T46" i="35"/>
  <c r="Q46" i="35"/>
  <c r="X47" i="35" s="1"/>
  <c r="H46" i="35"/>
  <c r="I46" i="35" s="1"/>
  <c r="T45" i="35"/>
  <c r="Q45" i="35"/>
  <c r="X45" i="35" s="1"/>
  <c r="K45" i="35"/>
  <c r="AB44" i="35"/>
  <c r="AA44" i="35" s="1"/>
  <c r="T44" i="35"/>
  <c r="Q44" i="35"/>
  <c r="K44" i="35"/>
  <c r="X43" i="35"/>
  <c r="Z43" i="35" s="1"/>
  <c r="T43" i="35"/>
  <c r="Q43" i="35"/>
  <c r="X44" i="35" s="1"/>
  <c r="K43" i="35"/>
  <c r="T42" i="35"/>
  <c r="Q42" i="35"/>
  <c r="K42" i="35"/>
  <c r="T41" i="35"/>
  <c r="Q41" i="35"/>
  <c r="AB42" i="35" s="1"/>
  <c r="AA42" i="35" s="1"/>
  <c r="K41" i="35"/>
  <c r="T40" i="35"/>
  <c r="Q40" i="35"/>
  <c r="H40" i="35"/>
  <c r="T39" i="35"/>
  <c r="Q39" i="35"/>
  <c r="K39" i="35"/>
  <c r="T38" i="35"/>
  <c r="Q38" i="35"/>
  <c r="AB39" i="35" s="1"/>
  <c r="AA39" i="35" s="1"/>
  <c r="K38" i="35"/>
  <c r="T37" i="35"/>
  <c r="Q37" i="35"/>
  <c r="AB38" i="35" s="1"/>
  <c r="AA38" i="35" s="1"/>
  <c r="K37" i="35"/>
  <c r="T36" i="35"/>
  <c r="Q36" i="35"/>
  <c r="K36" i="35"/>
  <c r="T35" i="35"/>
  <c r="Q35" i="35"/>
  <c r="AB36" i="35" s="1"/>
  <c r="AA36" i="35" s="1"/>
  <c r="K35" i="35"/>
  <c r="T34" i="35"/>
  <c r="Q34" i="35"/>
  <c r="H34" i="35"/>
  <c r="X33" i="35"/>
  <c r="Z33" i="35" s="1"/>
  <c r="T33" i="35"/>
  <c r="Q33" i="35"/>
  <c r="AB33" i="35" s="1"/>
  <c r="AA33" i="35" s="1"/>
  <c r="K33" i="35"/>
  <c r="T32" i="35"/>
  <c r="Q32" i="35"/>
  <c r="K32" i="35"/>
  <c r="T31" i="35"/>
  <c r="Q31" i="35"/>
  <c r="X32" i="35" s="1"/>
  <c r="K31" i="35"/>
  <c r="X30" i="35"/>
  <c r="Y30" i="35" s="1"/>
  <c r="T30" i="35"/>
  <c r="Q30" i="35"/>
  <c r="K30" i="35"/>
  <c r="AB29" i="35"/>
  <c r="AA29" i="35" s="1"/>
  <c r="T29" i="35"/>
  <c r="Q29" i="35"/>
  <c r="K29" i="35"/>
  <c r="T28" i="35"/>
  <c r="Q28" i="35"/>
  <c r="AB28" i="35" s="1"/>
  <c r="AA28" i="35" s="1"/>
  <c r="I28" i="35"/>
  <c r="H28" i="35"/>
  <c r="T27" i="35"/>
  <c r="Q27" i="35"/>
  <c r="K27" i="35"/>
  <c r="X26" i="35"/>
  <c r="Z26" i="35" s="1"/>
  <c r="T26" i="35"/>
  <c r="Q26" i="35"/>
  <c r="AB27" i="35" s="1"/>
  <c r="AA27" i="35" s="1"/>
  <c r="K26" i="35"/>
  <c r="T25" i="35"/>
  <c r="Q25" i="35"/>
  <c r="K25" i="35"/>
  <c r="T24" i="35"/>
  <c r="Q24" i="35"/>
  <c r="AB25" i="35" s="1"/>
  <c r="AA25" i="35" s="1"/>
  <c r="K24" i="35"/>
  <c r="T23" i="35"/>
  <c r="Q23" i="35"/>
  <c r="K23" i="35"/>
  <c r="T22" i="35"/>
  <c r="Q22" i="35"/>
  <c r="H22" i="35"/>
  <c r="T21" i="35"/>
  <c r="Q21" i="35"/>
  <c r="K21" i="35"/>
  <c r="T20" i="35"/>
  <c r="Q20" i="35"/>
  <c r="K20" i="35"/>
  <c r="T19" i="35"/>
  <c r="Q19" i="35"/>
  <c r="K19" i="35"/>
  <c r="T18" i="35"/>
  <c r="Q18" i="35"/>
  <c r="K18" i="35"/>
  <c r="T17" i="35"/>
  <c r="Q17" i="35"/>
  <c r="K17" i="35"/>
  <c r="T16" i="35"/>
  <c r="Q16" i="35"/>
  <c r="H16" i="35"/>
  <c r="I16" i="35" s="1"/>
  <c r="T15" i="35"/>
  <c r="Q15" i="35"/>
  <c r="K15" i="35"/>
  <c r="T14" i="35"/>
  <c r="Q14" i="35"/>
  <c r="X15" i="35" s="1"/>
  <c r="K14" i="35"/>
  <c r="T13" i="35"/>
  <c r="Q13" i="35"/>
  <c r="K13" i="35"/>
  <c r="T12" i="35"/>
  <c r="X12" i="35" s="1"/>
  <c r="Z12" i="35" s="1"/>
  <c r="Q12" i="35"/>
  <c r="AB12" i="35" s="1"/>
  <c r="AA12" i="35" s="1"/>
  <c r="K12" i="35"/>
  <c r="T11" i="35"/>
  <c r="Q11" i="35"/>
  <c r="K11" i="35"/>
  <c r="T10" i="35"/>
  <c r="Q10" i="35"/>
  <c r="H10" i="35"/>
  <c r="I10" i="35" s="1"/>
  <c r="T69" i="32"/>
  <c r="Q69" i="32"/>
  <c r="T68" i="32"/>
  <c r="Q68" i="32"/>
  <c r="T67" i="32"/>
  <c r="Q67" i="32"/>
  <c r="T66" i="32"/>
  <c r="Q66" i="32"/>
  <c r="T65" i="32"/>
  <c r="Q65" i="32"/>
  <c r="T64" i="32"/>
  <c r="Q64" i="32"/>
  <c r="H64" i="32"/>
  <c r="I64" i="32" s="1"/>
  <c r="T63" i="32"/>
  <c r="Q63" i="32"/>
  <c r="T62" i="32"/>
  <c r="Q62" i="32"/>
  <c r="AB63" i="32" s="1"/>
  <c r="AA63" i="32" s="1"/>
  <c r="AB61" i="32"/>
  <c r="AA61" i="32" s="1"/>
  <c r="T61" i="32"/>
  <c r="Q61" i="32"/>
  <c r="T60" i="32"/>
  <c r="Q60" i="32"/>
  <c r="X61" i="32" s="1"/>
  <c r="Z61" i="32" s="1"/>
  <c r="T59" i="32"/>
  <c r="Q59" i="32"/>
  <c r="T58" i="32"/>
  <c r="Q58" i="32"/>
  <c r="H58" i="32"/>
  <c r="I58" i="32" s="1"/>
  <c r="T57" i="32"/>
  <c r="Q57" i="32"/>
  <c r="T56" i="32"/>
  <c r="Q56" i="32"/>
  <c r="T55" i="32"/>
  <c r="Q55" i="32"/>
  <c r="T54" i="32"/>
  <c r="Q54" i="32"/>
  <c r="T53" i="32"/>
  <c r="Q53" i="32"/>
  <c r="T52" i="32"/>
  <c r="Q52" i="32"/>
  <c r="H52" i="32"/>
  <c r="I52" i="32" s="1"/>
  <c r="T51" i="32"/>
  <c r="Q51" i="32"/>
  <c r="T50" i="32"/>
  <c r="Q50" i="32"/>
  <c r="T49" i="32"/>
  <c r="Q49" i="32"/>
  <c r="T48" i="32"/>
  <c r="Q48" i="32"/>
  <c r="AB47" i="32"/>
  <c r="AA47" i="32" s="1"/>
  <c r="T47" i="32"/>
  <c r="Q47" i="32"/>
  <c r="AB48" i="32" s="1"/>
  <c r="AA48" i="32" s="1"/>
  <c r="X46" i="32"/>
  <c r="T46" i="32"/>
  <c r="Q46" i="32"/>
  <c r="X47" i="32" s="1"/>
  <c r="H46" i="32"/>
  <c r="I46" i="32" s="1"/>
  <c r="T45" i="32"/>
  <c r="Q45" i="32"/>
  <c r="T44" i="32"/>
  <c r="Q44" i="32"/>
  <c r="X45" i="32" s="1"/>
  <c r="T43" i="32"/>
  <c r="Q43" i="32"/>
  <c r="T42" i="32"/>
  <c r="Q42" i="32"/>
  <c r="T41" i="32"/>
  <c r="Q41" i="32"/>
  <c r="T40" i="32"/>
  <c r="Q40" i="32"/>
  <c r="H40" i="32"/>
  <c r="T39" i="32"/>
  <c r="Q39" i="32"/>
  <c r="T38" i="32"/>
  <c r="Q38" i="32"/>
  <c r="AB39" i="32" s="1"/>
  <c r="AA39" i="32" s="1"/>
  <c r="T37" i="32"/>
  <c r="Q37" i="32"/>
  <c r="T36" i="32"/>
  <c r="Q36" i="32"/>
  <c r="T35" i="32"/>
  <c r="Q35" i="32"/>
  <c r="T34" i="32"/>
  <c r="Q34" i="32"/>
  <c r="AB34" i="32" s="1"/>
  <c r="AA34" i="32" s="1"/>
  <c r="H34" i="32"/>
  <c r="I34" i="32" s="1"/>
  <c r="T33" i="32"/>
  <c r="Q33" i="32"/>
  <c r="T32" i="32"/>
  <c r="Q32" i="32"/>
  <c r="T31" i="32"/>
  <c r="Q31" i="32"/>
  <c r="T30" i="32"/>
  <c r="Q30" i="32"/>
  <c r="T29" i="32"/>
  <c r="Q29" i="32"/>
  <c r="T28" i="32"/>
  <c r="Q28" i="32"/>
  <c r="H28" i="32"/>
  <c r="I28" i="32" s="1"/>
  <c r="T27" i="32"/>
  <c r="Q27" i="32"/>
  <c r="AB27" i="32" s="1"/>
  <c r="AA27" i="32" s="1"/>
  <c r="T26" i="32"/>
  <c r="Q26" i="32"/>
  <c r="T25" i="32"/>
  <c r="Q25" i="32"/>
  <c r="X26" i="32" s="1"/>
  <c r="T24" i="32"/>
  <c r="Q24" i="32"/>
  <c r="T23" i="32"/>
  <c r="Q23" i="32"/>
  <c r="T22" i="32"/>
  <c r="Q22" i="32"/>
  <c r="H22" i="32"/>
  <c r="T21" i="32"/>
  <c r="Q21" i="32"/>
  <c r="T20" i="32"/>
  <c r="Q20" i="32"/>
  <c r="T19" i="32"/>
  <c r="Q19" i="32"/>
  <c r="T18" i="32"/>
  <c r="Q18" i="32"/>
  <c r="T17" i="32"/>
  <c r="Q17" i="32"/>
  <c r="T16" i="32"/>
  <c r="Q16" i="32"/>
  <c r="H16" i="32"/>
  <c r="I16" i="32" s="1"/>
  <c r="T15" i="32"/>
  <c r="Q15" i="32"/>
  <c r="T14" i="32"/>
  <c r="Q14" i="32"/>
  <c r="T13" i="32"/>
  <c r="Q13" i="32"/>
  <c r="T12" i="32"/>
  <c r="Q12" i="32"/>
  <c r="T11" i="32"/>
  <c r="Q11" i="32"/>
  <c r="T10" i="32"/>
  <c r="Q10" i="32"/>
  <c r="H10" i="32"/>
  <c r="I10" i="32" s="1"/>
  <c r="T69" i="31"/>
  <c r="Q69" i="31"/>
  <c r="T68" i="31"/>
  <c r="Q68" i="31"/>
  <c r="T67" i="31"/>
  <c r="Q67" i="31"/>
  <c r="T66" i="31"/>
  <c r="Q66" i="31"/>
  <c r="T65" i="31"/>
  <c r="Q65" i="31"/>
  <c r="AB64" i="31"/>
  <c r="AA64" i="31" s="1"/>
  <c r="T64" i="31"/>
  <c r="Q64" i="31"/>
  <c r="X64" i="31" s="1"/>
  <c r="Z64" i="31" s="1"/>
  <c r="H64" i="31"/>
  <c r="I64" i="31" s="1"/>
  <c r="T63" i="31"/>
  <c r="Q63" i="31"/>
  <c r="T62" i="31"/>
  <c r="Q62" i="31"/>
  <c r="T61" i="31"/>
  <c r="Q61" i="31"/>
  <c r="T60" i="31"/>
  <c r="Q60" i="31"/>
  <c r="T59" i="31"/>
  <c r="Q59" i="31"/>
  <c r="T58" i="31"/>
  <c r="Q58" i="31"/>
  <c r="H58" i="31"/>
  <c r="T57" i="31"/>
  <c r="Q57" i="31"/>
  <c r="T56" i="31"/>
  <c r="Q56" i="31"/>
  <c r="T55" i="31"/>
  <c r="Q55" i="31"/>
  <c r="T54" i="31"/>
  <c r="Q54" i="31"/>
  <c r="T53" i="31"/>
  <c r="Q53" i="31"/>
  <c r="T52" i="31"/>
  <c r="Q52" i="31"/>
  <c r="X52" i="31" s="1"/>
  <c r="H52" i="31"/>
  <c r="I52" i="31" s="1"/>
  <c r="T51" i="31"/>
  <c r="Q51" i="31"/>
  <c r="T50" i="31"/>
  <c r="Q50" i="31"/>
  <c r="T49" i="31"/>
  <c r="Q49" i="31"/>
  <c r="AB50" i="31" s="1"/>
  <c r="AA50" i="31" s="1"/>
  <c r="T48" i="31"/>
  <c r="Q48" i="31"/>
  <c r="T47" i="31"/>
  <c r="Q47" i="31"/>
  <c r="AB48" i="31" s="1"/>
  <c r="AA48" i="31" s="1"/>
  <c r="T46" i="31"/>
  <c r="Q46" i="31"/>
  <c r="H46" i="31"/>
  <c r="I46" i="31" s="1"/>
  <c r="T45" i="31"/>
  <c r="Q45" i="31"/>
  <c r="T44" i="31"/>
  <c r="Q44" i="31"/>
  <c r="T43" i="31"/>
  <c r="Q43" i="31"/>
  <c r="T42" i="31"/>
  <c r="Q42" i="31"/>
  <c r="T41" i="31"/>
  <c r="Q41" i="31"/>
  <c r="T40" i="31"/>
  <c r="Q40" i="31"/>
  <c r="AB40" i="31" s="1"/>
  <c r="AA40" i="31" s="1"/>
  <c r="H40" i="31"/>
  <c r="T39" i="31"/>
  <c r="Q39" i="31"/>
  <c r="T38" i="31"/>
  <c r="Q38" i="31"/>
  <c r="AB39" i="31" s="1"/>
  <c r="AA39" i="31" s="1"/>
  <c r="T37" i="31"/>
  <c r="Q37" i="31"/>
  <c r="T36" i="31"/>
  <c r="Q36" i="31"/>
  <c r="T35" i="31"/>
  <c r="Q35" i="31"/>
  <c r="T34" i="31"/>
  <c r="Q34" i="31"/>
  <c r="AB34" i="31" s="1"/>
  <c r="AA34" i="31" s="1"/>
  <c r="H34" i="31"/>
  <c r="I34" i="31" s="1"/>
  <c r="T33" i="31"/>
  <c r="Q33" i="31"/>
  <c r="T32" i="31"/>
  <c r="Q32" i="31"/>
  <c r="T31" i="31"/>
  <c r="Q31" i="31"/>
  <c r="T30" i="31"/>
  <c r="Q30" i="31"/>
  <c r="T29" i="31"/>
  <c r="Q29" i="31"/>
  <c r="T28" i="31"/>
  <c r="Q28" i="31"/>
  <c r="H28" i="31"/>
  <c r="I28" i="31" s="1"/>
  <c r="T27" i="31"/>
  <c r="Q27" i="31"/>
  <c r="T26" i="31"/>
  <c r="Q26" i="31"/>
  <c r="T25" i="31"/>
  <c r="Q25" i="31"/>
  <c r="X26" i="31" s="1"/>
  <c r="T24" i="31"/>
  <c r="Q24" i="31"/>
  <c r="T23" i="31"/>
  <c r="Q23" i="31"/>
  <c r="T22" i="31"/>
  <c r="Q22" i="31"/>
  <c r="H22" i="31"/>
  <c r="T21" i="31"/>
  <c r="Q21" i="31"/>
  <c r="T20" i="31"/>
  <c r="Q20" i="31"/>
  <c r="AB20" i="31" s="1"/>
  <c r="AA20" i="31" s="1"/>
  <c r="T19" i="31"/>
  <c r="Q19" i="31"/>
  <c r="T18" i="31"/>
  <c r="Q18" i="31"/>
  <c r="T17" i="31"/>
  <c r="Q17" i="31"/>
  <c r="T16" i="31"/>
  <c r="Q16" i="31"/>
  <c r="AB17" i="31" s="1"/>
  <c r="AA17" i="31" s="1"/>
  <c r="H16" i="31"/>
  <c r="I16" i="31" s="1"/>
  <c r="T15" i="31"/>
  <c r="Q15" i="31"/>
  <c r="T14" i="31"/>
  <c r="Q14" i="31"/>
  <c r="X15" i="31" s="1"/>
  <c r="T13" i="31"/>
  <c r="Q13" i="31"/>
  <c r="T12" i="31"/>
  <c r="Q12" i="31"/>
  <c r="T11" i="31"/>
  <c r="Q11" i="31"/>
  <c r="T10" i="31"/>
  <c r="Q10" i="31"/>
  <c r="H10" i="31"/>
  <c r="T69" i="30"/>
  <c r="Q69" i="30"/>
  <c r="T68" i="30"/>
  <c r="Q68" i="30"/>
  <c r="T67" i="30"/>
  <c r="Q67" i="30"/>
  <c r="T66" i="30"/>
  <c r="Q66" i="30"/>
  <c r="T65" i="30"/>
  <c r="Q65" i="30"/>
  <c r="X66" i="30" s="1"/>
  <c r="T64" i="30"/>
  <c r="Q64" i="30"/>
  <c r="H64" i="30"/>
  <c r="I64" i="30" s="1"/>
  <c r="T63" i="30"/>
  <c r="Q63" i="30"/>
  <c r="T62" i="30"/>
  <c r="Q62" i="30"/>
  <c r="T61" i="30"/>
  <c r="Q61" i="30"/>
  <c r="T60" i="30"/>
  <c r="Q60" i="30"/>
  <c r="T59" i="30"/>
  <c r="Q59" i="30"/>
  <c r="T58" i="30"/>
  <c r="Q58" i="30"/>
  <c r="H58" i="30"/>
  <c r="I58" i="30" s="1"/>
  <c r="T57" i="30"/>
  <c r="Q57" i="30"/>
  <c r="T56" i="30"/>
  <c r="Q56" i="30"/>
  <c r="T55" i="30"/>
  <c r="Q55" i="30"/>
  <c r="T54" i="30"/>
  <c r="Q54" i="30"/>
  <c r="T53" i="30"/>
  <c r="Q53" i="30"/>
  <c r="T52" i="30"/>
  <c r="Q52" i="30"/>
  <c r="I52" i="30"/>
  <c r="H52" i="30"/>
  <c r="T51" i="30"/>
  <c r="Q51" i="30"/>
  <c r="T50" i="30"/>
  <c r="Q50" i="30"/>
  <c r="T49" i="30"/>
  <c r="Q49" i="30"/>
  <c r="T48" i="30"/>
  <c r="Q48" i="30"/>
  <c r="T47" i="30"/>
  <c r="Q47" i="30"/>
  <c r="X48" i="30" s="1"/>
  <c r="T46" i="30"/>
  <c r="Q46" i="30"/>
  <c r="H46" i="30"/>
  <c r="I46" i="30" s="1"/>
  <c r="T45" i="30"/>
  <c r="Q45" i="30"/>
  <c r="T44" i="30"/>
  <c r="Q44" i="30"/>
  <c r="T43" i="30"/>
  <c r="Q43" i="30"/>
  <c r="T42" i="30"/>
  <c r="Q42" i="30"/>
  <c r="T41" i="30"/>
  <c r="Q41" i="30"/>
  <c r="T40" i="30"/>
  <c r="Q40" i="30"/>
  <c r="H40" i="30"/>
  <c r="T39" i="30"/>
  <c r="Q39" i="30"/>
  <c r="T38" i="30"/>
  <c r="Q38" i="30"/>
  <c r="T37" i="30"/>
  <c r="Q37" i="30"/>
  <c r="T36" i="30"/>
  <c r="Q36" i="30"/>
  <c r="T35" i="30"/>
  <c r="Q35" i="30"/>
  <c r="T34" i="30"/>
  <c r="Q34" i="30"/>
  <c r="X35" i="30" s="1"/>
  <c r="Y35" i="30" s="1"/>
  <c r="H34" i="30"/>
  <c r="I34" i="30" s="1"/>
  <c r="T33" i="30"/>
  <c r="Q33" i="30"/>
  <c r="T32" i="30"/>
  <c r="Q32" i="30"/>
  <c r="T31" i="30"/>
  <c r="Q31" i="30"/>
  <c r="T30" i="30"/>
  <c r="Q30" i="30"/>
  <c r="T29" i="30"/>
  <c r="Q29" i="30"/>
  <c r="T28" i="30"/>
  <c r="Q28" i="30"/>
  <c r="H28" i="30"/>
  <c r="I28" i="30" s="1"/>
  <c r="T27" i="30"/>
  <c r="Q27" i="30"/>
  <c r="T26" i="30"/>
  <c r="Q26" i="30"/>
  <c r="T25" i="30"/>
  <c r="Q25" i="30"/>
  <c r="T24" i="30"/>
  <c r="Q24" i="30"/>
  <c r="T23" i="30"/>
  <c r="Q23" i="30"/>
  <c r="T22" i="30"/>
  <c r="Q22" i="30"/>
  <c r="H22" i="30"/>
  <c r="I22" i="30" s="1"/>
  <c r="T21" i="30"/>
  <c r="Q21" i="30"/>
  <c r="T20" i="30"/>
  <c r="Q20" i="30"/>
  <c r="T19" i="30"/>
  <c r="Q19" i="30"/>
  <c r="T18" i="30"/>
  <c r="Q18" i="30"/>
  <c r="T17" i="30"/>
  <c r="Q17" i="30"/>
  <c r="T16" i="30"/>
  <c r="Q16" i="30"/>
  <c r="H16" i="30"/>
  <c r="I16" i="30" s="1"/>
  <c r="T15" i="30"/>
  <c r="Q15" i="30"/>
  <c r="T14" i="30"/>
  <c r="Q14" i="30"/>
  <c r="T13" i="30"/>
  <c r="Q13" i="30"/>
  <c r="T12" i="30"/>
  <c r="Q12" i="30"/>
  <c r="T11" i="30"/>
  <c r="Q11" i="30"/>
  <c r="T10" i="30"/>
  <c r="Q10" i="30"/>
  <c r="H10" i="30"/>
  <c r="I10" i="30" s="1"/>
  <c r="T69" i="29"/>
  <c r="Q69" i="29"/>
  <c r="T68" i="29"/>
  <c r="Q68" i="29"/>
  <c r="T67" i="29"/>
  <c r="Q67" i="29"/>
  <c r="T66" i="29"/>
  <c r="Q66" i="29"/>
  <c r="T65" i="29"/>
  <c r="Q65" i="29"/>
  <c r="T64" i="29"/>
  <c r="Q64" i="29"/>
  <c r="I64" i="29"/>
  <c r="H64" i="29"/>
  <c r="T63" i="29"/>
  <c r="Q63" i="29"/>
  <c r="T62" i="29"/>
  <c r="Q62" i="29"/>
  <c r="AB63" i="29" s="1"/>
  <c r="AA63" i="29" s="1"/>
  <c r="T61" i="29"/>
  <c r="Q61" i="29"/>
  <c r="T60" i="29"/>
  <c r="Q60" i="29"/>
  <c r="T59" i="29"/>
  <c r="Q59" i="29"/>
  <c r="X60" i="29" s="1"/>
  <c r="Z60" i="29" s="1"/>
  <c r="T58" i="29"/>
  <c r="Q58" i="29"/>
  <c r="AB58" i="29" s="1"/>
  <c r="AA58" i="29" s="1"/>
  <c r="H58" i="29"/>
  <c r="T57" i="29"/>
  <c r="Q57" i="29"/>
  <c r="T56" i="29"/>
  <c r="Q56" i="29"/>
  <c r="T55" i="29"/>
  <c r="Q55" i="29"/>
  <c r="T54" i="29"/>
  <c r="Q54" i="29"/>
  <c r="T53" i="29"/>
  <c r="Q53" i="29"/>
  <c r="AB54" i="29" s="1"/>
  <c r="AA54" i="29" s="1"/>
  <c r="T52" i="29"/>
  <c r="Q52" i="29"/>
  <c r="H52" i="29"/>
  <c r="T51" i="29"/>
  <c r="Q51" i="29"/>
  <c r="T50" i="29"/>
  <c r="Q50" i="29"/>
  <c r="T49" i="29"/>
  <c r="Q49" i="29"/>
  <c r="T48" i="29"/>
  <c r="Q48" i="29"/>
  <c r="T47" i="29"/>
  <c r="Q47" i="29"/>
  <c r="T46" i="29"/>
  <c r="Q46" i="29"/>
  <c r="H46" i="29"/>
  <c r="T45" i="29"/>
  <c r="Q45" i="29"/>
  <c r="T44" i="29"/>
  <c r="Q44" i="29"/>
  <c r="T43" i="29"/>
  <c r="Q43" i="29"/>
  <c r="T42" i="29"/>
  <c r="Q42" i="29"/>
  <c r="T41" i="29"/>
  <c r="Q41" i="29"/>
  <c r="T40" i="29"/>
  <c r="Q40" i="29"/>
  <c r="X41" i="29" s="1"/>
  <c r="H40" i="29"/>
  <c r="I40" i="29" s="1"/>
  <c r="T39" i="29"/>
  <c r="Q39" i="29"/>
  <c r="T38" i="29"/>
  <c r="Q38" i="29"/>
  <c r="AB39" i="29" s="1"/>
  <c r="AA39" i="29" s="1"/>
  <c r="T37" i="29"/>
  <c r="Q37" i="29"/>
  <c r="T36" i="29"/>
  <c r="Q36" i="29"/>
  <c r="T35" i="29"/>
  <c r="Q35" i="29"/>
  <c r="T34" i="29"/>
  <c r="Q34" i="29"/>
  <c r="AB35" i="29" s="1"/>
  <c r="AA35" i="29" s="1"/>
  <c r="H34" i="29"/>
  <c r="I34" i="29" s="1"/>
  <c r="T33" i="29"/>
  <c r="Q33" i="29"/>
  <c r="X33" i="29" s="1"/>
  <c r="Y33" i="29" s="1"/>
  <c r="T32" i="29"/>
  <c r="Q32" i="29"/>
  <c r="T31" i="29"/>
  <c r="Q31" i="29"/>
  <c r="AB32" i="29" s="1"/>
  <c r="AA32" i="29" s="1"/>
  <c r="T30" i="29"/>
  <c r="Q30" i="29"/>
  <c r="T29" i="29"/>
  <c r="Q29" i="29"/>
  <c r="T28" i="29"/>
  <c r="Q28" i="29"/>
  <c r="H28" i="29"/>
  <c r="T27" i="29"/>
  <c r="Q27" i="29"/>
  <c r="T26" i="29"/>
  <c r="Q26" i="29"/>
  <c r="T25" i="29"/>
  <c r="Q25" i="29"/>
  <c r="T24" i="29"/>
  <c r="Q24" i="29"/>
  <c r="T23" i="29"/>
  <c r="Q23" i="29"/>
  <c r="AB24" i="29" s="1"/>
  <c r="AA24" i="29" s="1"/>
  <c r="T22" i="29"/>
  <c r="Q22" i="29"/>
  <c r="H22" i="29"/>
  <c r="I22" i="29" s="1"/>
  <c r="T21" i="29"/>
  <c r="Q21" i="29"/>
  <c r="T20" i="29"/>
  <c r="Q20" i="29"/>
  <c r="X21" i="29" s="1"/>
  <c r="Z21" i="29" s="1"/>
  <c r="T19" i="29"/>
  <c r="Q19" i="29"/>
  <c r="T18" i="29"/>
  <c r="Q18" i="29"/>
  <c r="AB18" i="29" s="1"/>
  <c r="AA18" i="29" s="1"/>
  <c r="T17" i="29"/>
  <c r="Q17" i="29"/>
  <c r="T16" i="29"/>
  <c r="Q16" i="29"/>
  <c r="AB17" i="29" s="1"/>
  <c r="AA17" i="29" s="1"/>
  <c r="H16" i="29"/>
  <c r="I16" i="29" s="1"/>
  <c r="T15" i="29"/>
  <c r="Q15" i="29"/>
  <c r="T14" i="29"/>
  <c r="Q14" i="29"/>
  <c r="T13" i="29"/>
  <c r="Q13" i="29"/>
  <c r="T12" i="29"/>
  <c r="Q12" i="29"/>
  <c r="T11" i="29"/>
  <c r="Q11" i="29"/>
  <c r="T10" i="29"/>
  <c r="Q10" i="29"/>
  <c r="H10" i="29"/>
  <c r="I10" i="29" s="1"/>
  <c r="T69" i="28"/>
  <c r="Q69" i="28"/>
  <c r="T68" i="28"/>
  <c r="Q68" i="28"/>
  <c r="T67" i="28"/>
  <c r="Q67" i="28"/>
  <c r="T66" i="28"/>
  <c r="Q66" i="28"/>
  <c r="T65" i="28"/>
  <c r="Q65" i="28"/>
  <c r="AB64" i="28"/>
  <c r="AA64" i="28" s="1"/>
  <c r="T64" i="28"/>
  <c r="Q64" i="28"/>
  <c r="H64" i="28"/>
  <c r="I64" i="28" s="1"/>
  <c r="T63" i="28"/>
  <c r="Q63" i="28"/>
  <c r="T62" i="28"/>
  <c r="Q62" i="28"/>
  <c r="X63" i="28" s="1"/>
  <c r="T61" i="28"/>
  <c r="Q61" i="28"/>
  <c r="T60" i="28"/>
  <c r="Q60" i="28"/>
  <c r="AB61" i="28" s="1"/>
  <c r="AA61" i="28" s="1"/>
  <c r="T59" i="28"/>
  <c r="Q59" i="28"/>
  <c r="T58" i="28"/>
  <c r="Q58" i="28"/>
  <c r="X59" i="28" s="1"/>
  <c r="H58" i="28"/>
  <c r="I58" i="28" s="1"/>
  <c r="T57" i="28"/>
  <c r="Q57" i="28"/>
  <c r="T56" i="28"/>
  <c r="Q56" i="28"/>
  <c r="T55" i="28"/>
  <c r="Q55" i="28"/>
  <c r="T54" i="28"/>
  <c r="Q54" i="28"/>
  <c r="T53" i="28"/>
  <c r="Q53" i="28"/>
  <c r="T52" i="28"/>
  <c r="Q52" i="28"/>
  <c r="X52" i="28" s="1"/>
  <c r="H52" i="28"/>
  <c r="I52" i="28" s="1"/>
  <c r="T51" i="28"/>
  <c r="Q51" i="28"/>
  <c r="T50" i="28"/>
  <c r="Q50" i="28"/>
  <c r="T49" i="28"/>
  <c r="Q49" i="28"/>
  <c r="X50" i="28" s="1"/>
  <c r="T48" i="28"/>
  <c r="Q48" i="28"/>
  <c r="T47" i="28"/>
  <c r="Q47" i="28"/>
  <c r="T46" i="28"/>
  <c r="Q46" i="28"/>
  <c r="AB46" i="28" s="1"/>
  <c r="AA46" i="28" s="1"/>
  <c r="H46" i="28"/>
  <c r="I46" i="28" s="1"/>
  <c r="T45" i="28"/>
  <c r="Q45" i="28"/>
  <c r="T44" i="28"/>
  <c r="Q44" i="28"/>
  <c r="AB45" i="28" s="1"/>
  <c r="AA45" i="28" s="1"/>
  <c r="T43" i="28"/>
  <c r="Q43" i="28"/>
  <c r="T42" i="28"/>
  <c r="Q42" i="28"/>
  <c r="T41" i="28"/>
  <c r="Q41" i="28"/>
  <c r="X40" i="28"/>
  <c r="Z40" i="28" s="1"/>
  <c r="T40" i="28"/>
  <c r="Q40" i="28"/>
  <c r="H40" i="28"/>
  <c r="I40" i="28" s="1"/>
  <c r="T39" i="28"/>
  <c r="Q39" i="28"/>
  <c r="T38" i="28"/>
  <c r="Q38" i="28"/>
  <c r="T37" i="28"/>
  <c r="Q37" i="28"/>
  <c r="T36" i="28"/>
  <c r="Q36" i="28"/>
  <c r="T35" i="28"/>
  <c r="Q35" i="28"/>
  <c r="T34" i="28"/>
  <c r="Q34" i="28"/>
  <c r="H34" i="28"/>
  <c r="I34" i="28" s="1"/>
  <c r="T33" i="28"/>
  <c r="Q33" i="28"/>
  <c r="T32" i="28"/>
  <c r="Q32" i="28"/>
  <c r="X33" i="28" s="1"/>
  <c r="T31" i="28"/>
  <c r="Q31" i="28"/>
  <c r="T30" i="28"/>
  <c r="Q30" i="28"/>
  <c r="X31" i="28" s="1"/>
  <c r="Y31" i="28" s="1"/>
  <c r="T29" i="28"/>
  <c r="Q29" i="28"/>
  <c r="T28" i="28"/>
  <c r="Q28" i="28"/>
  <c r="H28" i="28"/>
  <c r="I28" i="28" s="1"/>
  <c r="T27" i="28"/>
  <c r="Q27" i="28"/>
  <c r="T26" i="28"/>
  <c r="Q26" i="28"/>
  <c r="T25" i="28"/>
  <c r="Q25" i="28"/>
  <c r="T24" i="28"/>
  <c r="Q24" i="28"/>
  <c r="T23" i="28"/>
  <c r="Q23" i="28"/>
  <c r="T22" i="28"/>
  <c r="Q22" i="28"/>
  <c r="H22" i="28"/>
  <c r="I22" i="28" s="1"/>
  <c r="T21" i="28"/>
  <c r="Q21" i="28"/>
  <c r="T20" i="28"/>
  <c r="Q20" i="28"/>
  <c r="T19" i="28"/>
  <c r="Q19" i="28"/>
  <c r="T18" i="28"/>
  <c r="Q18" i="28"/>
  <c r="T17" i="28"/>
  <c r="Q17" i="28"/>
  <c r="X18" i="28" s="1"/>
  <c r="T16" i="28"/>
  <c r="Q16" i="28"/>
  <c r="H16" i="28"/>
  <c r="I16" i="28" s="1"/>
  <c r="T15" i="28"/>
  <c r="Q15" i="28"/>
  <c r="T14" i="28"/>
  <c r="Q14" i="28"/>
  <c r="T13" i="28"/>
  <c r="Q13" i="28"/>
  <c r="T12" i="28"/>
  <c r="Q12" i="28"/>
  <c r="AB13" i="28" s="1"/>
  <c r="AA13" i="28" s="1"/>
  <c r="T11" i="28"/>
  <c r="Q11" i="28"/>
  <c r="T10" i="28"/>
  <c r="Q10" i="28"/>
  <c r="H10" i="28"/>
  <c r="T69" i="27"/>
  <c r="Q69" i="27"/>
  <c r="T68" i="27"/>
  <c r="Q68" i="27"/>
  <c r="T67" i="27"/>
  <c r="Q67" i="27"/>
  <c r="T66" i="27"/>
  <c r="Q66" i="27"/>
  <c r="T65" i="27"/>
  <c r="Q65" i="27"/>
  <c r="T64" i="27"/>
  <c r="Q64" i="27"/>
  <c r="AB64" i="27" s="1"/>
  <c r="AA64" i="27" s="1"/>
  <c r="H64" i="27"/>
  <c r="I64" i="27" s="1"/>
  <c r="T63" i="27"/>
  <c r="Q63" i="27"/>
  <c r="T62" i="27"/>
  <c r="Q62" i="27"/>
  <c r="T61" i="27"/>
  <c r="Q61" i="27"/>
  <c r="T60" i="27"/>
  <c r="Q60" i="27"/>
  <c r="T59" i="27"/>
  <c r="Q59" i="27"/>
  <c r="T58" i="27"/>
  <c r="Q58" i="27"/>
  <c r="AB58" i="27" s="1"/>
  <c r="AA58" i="27" s="1"/>
  <c r="H58" i="27"/>
  <c r="T57" i="27"/>
  <c r="Q57" i="27"/>
  <c r="T56" i="27"/>
  <c r="Q56" i="27"/>
  <c r="T55" i="27"/>
  <c r="Q55" i="27"/>
  <c r="T54" i="27"/>
  <c r="Q54" i="27"/>
  <c r="T53" i="27"/>
  <c r="Q53" i="27"/>
  <c r="AB54" i="27" s="1"/>
  <c r="AA54" i="27" s="1"/>
  <c r="T52" i="27"/>
  <c r="Q52" i="27"/>
  <c r="X52" i="27" s="1"/>
  <c r="H52" i="27"/>
  <c r="T51" i="27"/>
  <c r="Q51" i="27"/>
  <c r="T50" i="27"/>
  <c r="Q50" i="27"/>
  <c r="T49" i="27"/>
  <c r="Q49" i="27"/>
  <c r="T48" i="27"/>
  <c r="Q48" i="27"/>
  <c r="T47" i="27"/>
  <c r="Q47" i="27"/>
  <c r="T46" i="27"/>
  <c r="Q46" i="27"/>
  <c r="X46" i="27" s="1"/>
  <c r="Y46" i="27" s="1"/>
  <c r="H46" i="27"/>
  <c r="I46" i="27" s="1"/>
  <c r="T45" i="27"/>
  <c r="Q45" i="27"/>
  <c r="T44" i="27"/>
  <c r="Q44" i="27"/>
  <c r="T43" i="27"/>
  <c r="Q43" i="27"/>
  <c r="T42" i="27"/>
  <c r="Q42" i="27"/>
  <c r="T41" i="27"/>
  <c r="Q41" i="27"/>
  <c r="T40" i="27"/>
  <c r="Q40" i="27"/>
  <c r="AB41" i="27" s="1"/>
  <c r="AA41" i="27" s="1"/>
  <c r="H40" i="27"/>
  <c r="T39" i="27"/>
  <c r="Q39" i="27"/>
  <c r="T38" i="27"/>
  <c r="Q38" i="27"/>
  <c r="T37" i="27"/>
  <c r="Q37" i="27"/>
  <c r="T36" i="27"/>
  <c r="Q36" i="27"/>
  <c r="T35" i="27"/>
  <c r="Q35" i="27"/>
  <c r="T34" i="27"/>
  <c r="Q34" i="27"/>
  <c r="AB34" i="27" s="1"/>
  <c r="AA34" i="27" s="1"/>
  <c r="H34" i="27"/>
  <c r="T33" i="27"/>
  <c r="Q33" i="27"/>
  <c r="T32" i="27"/>
  <c r="Q32" i="27"/>
  <c r="T31" i="27"/>
  <c r="Q31" i="27"/>
  <c r="T30" i="27"/>
  <c r="Q30" i="27"/>
  <c r="T29" i="27"/>
  <c r="Q29" i="27"/>
  <c r="T28" i="27"/>
  <c r="Q28" i="27"/>
  <c r="H28" i="27"/>
  <c r="I28" i="27" s="1"/>
  <c r="T27" i="27"/>
  <c r="Q27" i="27"/>
  <c r="T26" i="27"/>
  <c r="Q26" i="27"/>
  <c r="T25" i="27"/>
  <c r="Q25" i="27"/>
  <c r="T24" i="27"/>
  <c r="Q24" i="27"/>
  <c r="T23" i="27"/>
  <c r="Q23" i="27"/>
  <c r="T22" i="27"/>
  <c r="Q22" i="27"/>
  <c r="H22" i="27"/>
  <c r="I22" i="27" s="1"/>
  <c r="T21" i="27"/>
  <c r="Q21" i="27"/>
  <c r="T20" i="27"/>
  <c r="Q20" i="27"/>
  <c r="T19" i="27"/>
  <c r="Q19" i="27"/>
  <c r="T18" i="27"/>
  <c r="Q18" i="27"/>
  <c r="T17" i="27"/>
  <c r="Q17" i="27"/>
  <c r="T16" i="27"/>
  <c r="Q16" i="27"/>
  <c r="H16" i="27"/>
  <c r="T15" i="27"/>
  <c r="Q15" i="27"/>
  <c r="T14" i="27"/>
  <c r="Q14" i="27"/>
  <c r="T13" i="27"/>
  <c r="Q13" i="27"/>
  <c r="AB14" i="27" s="1"/>
  <c r="AA14" i="27" s="1"/>
  <c r="T12" i="27"/>
  <c r="Q12" i="27"/>
  <c r="T11" i="27"/>
  <c r="Q11" i="27"/>
  <c r="T10" i="27"/>
  <c r="Q10" i="27"/>
  <c r="H10" i="27"/>
  <c r="T69" i="26"/>
  <c r="Q69" i="26"/>
  <c r="T68" i="26"/>
  <c r="Q68" i="26"/>
  <c r="T67" i="26"/>
  <c r="Q67" i="26"/>
  <c r="T66" i="26"/>
  <c r="Q66" i="26"/>
  <c r="T65" i="26"/>
  <c r="Q65" i="26"/>
  <c r="X66" i="26" s="1"/>
  <c r="Z66" i="26" s="1"/>
  <c r="T64" i="26"/>
  <c r="Q64" i="26"/>
  <c r="AB64" i="26" s="1"/>
  <c r="AA64" i="26" s="1"/>
  <c r="H64" i="26"/>
  <c r="T63" i="26"/>
  <c r="Q63" i="26"/>
  <c r="T62" i="26"/>
  <c r="Q62" i="26"/>
  <c r="T61" i="26"/>
  <c r="Q61" i="26"/>
  <c r="T60" i="26"/>
  <c r="Q60" i="26"/>
  <c r="X61" i="26" s="1"/>
  <c r="Y61" i="26" s="1"/>
  <c r="T59" i="26"/>
  <c r="Q59" i="26"/>
  <c r="T58" i="26"/>
  <c r="Q58" i="26"/>
  <c r="H58" i="26"/>
  <c r="I58" i="26" s="1"/>
  <c r="T57" i="26"/>
  <c r="Q57" i="26"/>
  <c r="T56" i="26"/>
  <c r="Q56" i="26"/>
  <c r="T55" i="26"/>
  <c r="Q55" i="26"/>
  <c r="T54" i="26"/>
  <c r="Q54" i="26"/>
  <c r="T53" i="26"/>
  <c r="Q53" i="26"/>
  <c r="T52" i="26"/>
  <c r="Q52" i="26"/>
  <c r="H52" i="26"/>
  <c r="T51" i="26"/>
  <c r="Q51" i="26"/>
  <c r="T50" i="26"/>
  <c r="Q50" i="26"/>
  <c r="T49" i="26"/>
  <c r="Q49" i="26"/>
  <c r="T48" i="26"/>
  <c r="Q48" i="26"/>
  <c r="T47" i="26"/>
  <c r="Q47" i="26"/>
  <c r="AB46" i="26"/>
  <c r="AA46" i="26" s="1"/>
  <c r="T46" i="26"/>
  <c r="Q46" i="26"/>
  <c r="X46" i="26" s="1"/>
  <c r="Z46" i="26" s="1"/>
  <c r="H46" i="26"/>
  <c r="I46" i="26" s="1"/>
  <c r="T45" i="26"/>
  <c r="Q45" i="26"/>
  <c r="T44" i="26"/>
  <c r="Q44" i="26"/>
  <c r="T43" i="26"/>
  <c r="Q43" i="26"/>
  <c r="T42" i="26"/>
  <c r="Q42" i="26"/>
  <c r="T41" i="26"/>
  <c r="Q41" i="26"/>
  <c r="T40" i="26"/>
  <c r="Q40" i="26"/>
  <c r="AB40" i="26" s="1"/>
  <c r="AA40" i="26" s="1"/>
  <c r="H40" i="26"/>
  <c r="T39" i="26"/>
  <c r="Q39" i="26"/>
  <c r="T38" i="26"/>
  <c r="Q38" i="26"/>
  <c r="T37" i="26"/>
  <c r="Q37" i="26"/>
  <c r="T36" i="26"/>
  <c r="Q36" i="26"/>
  <c r="X36" i="26" s="1"/>
  <c r="T35" i="26"/>
  <c r="Q35" i="26"/>
  <c r="T34" i="26"/>
  <c r="Q34" i="26"/>
  <c r="AB34" i="26" s="1"/>
  <c r="AA34" i="26" s="1"/>
  <c r="H34" i="26"/>
  <c r="I34" i="26" s="1"/>
  <c r="T33" i="26"/>
  <c r="Q33" i="26"/>
  <c r="X33" i="26" s="1"/>
  <c r="Y33" i="26" s="1"/>
  <c r="T32" i="26"/>
  <c r="Q32" i="26"/>
  <c r="T31" i="26"/>
  <c r="Q31" i="26"/>
  <c r="AB32" i="26" s="1"/>
  <c r="AA32" i="26" s="1"/>
  <c r="T30" i="26"/>
  <c r="Q30" i="26"/>
  <c r="T29" i="26"/>
  <c r="Q29" i="26"/>
  <c r="T28" i="26"/>
  <c r="Q28" i="26"/>
  <c r="H28" i="26"/>
  <c r="I28" i="26" s="1"/>
  <c r="T27" i="26"/>
  <c r="Q27" i="26"/>
  <c r="T26" i="26"/>
  <c r="Q26" i="26"/>
  <c r="T25" i="26"/>
  <c r="Q25" i="26"/>
  <c r="T24" i="26"/>
  <c r="Q24" i="26"/>
  <c r="T23" i="26"/>
  <c r="Q23" i="26"/>
  <c r="T22" i="26"/>
  <c r="Q22" i="26"/>
  <c r="H22" i="26"/>
  <c r="I22" i="26" s="1"/>
  <c r="T21" i="26"/>
  <c r="Q21" i="26"/>
  <c r="T20" i="26"/>
  <c r="Q20" i="26"/>
  <c r="X21" i="26" s="1"/>
  <c r="Y21" i="26" s="1"/>
  <c r="T19" i="26"/>
  <c r="Q19" i="26"/>
  <c r="T18" i="26"/>
  <c r="Q18" i="26"/>
  <c r="T17" i="26"/>
  <c r="Q17" i="26"/>
  <c r="T16" i="26"/>
  <c r="Q16" i="26"/>
  <c r="H16" i="26"/>
  <c r="I16" i="26" s="1"/>
  <c r="T15" i="26"/>
  <c r="Q15" i="26"/>
  <c r="T14" i="26"/>
  <c r="Q14" i="26"/>
  <c r="T13" i="26"/>
  <c r="Q13" i="26"/>
  <c r="T12" i="26"/>
  <c r="Q12" i="26"/>
  <c r="T11" i="26"/>
  <c r="Q11" i="26"/>
  <c r="T10" i="26"/>
  <c r="Q10" i="26"/>
  <c r="H10" i="26"/>
  <c r="T69" i="24"/>
  <c r="Q69" i="24"/>
  <c r="T68" i="24"/>
  <c r="Q68" i="24"/>
  <c r="T67" i="24"/>
  <c r="Q67" i="24"/>
  <c r="T66" i="24"/>
  <c r="Q66" i="24"/>
  <c r="T65" i="24"/>
  <c r="Q65" i="24"/>
  <c r="T64" i="24"/>
  <c r="Q64" i="24"/>
  <c r="AB64" i="24" s="1"/>
  <c r="AA64" i="24" s="1"/>
  <c r="H64" i="24"/>
  <c r="I64" i="24" s="1"/>
  <c r="T63" i="24"/>
  <c r="Q63" i="24"/>
  <c r="T62" i="24"/>
  <c r="Q62" i="24"/>
  <c r="T61" i="24"/>
  <c r="Q61" i="24"/>
  <c r="T60" i="24"/>
  <c r="Q60" i="24"/>
  <c r="T59" i="24"/>
  <c r="Q59" i="24"/>
  <c r="T58" i="24"/>
  <c r="Q58" i="24"/>
  <c r="AB58" i="24" s="1"/>
  <c r="AA58" i="24" s="1"/>
  <c r="H58" i="24"/>
  <c r="T57" i="24"/>
  <c r="Q57" i="24"/>
  <c r="T56" i="24"/>
  <c r="Q56" i="24"/>
  <c r="T55" i="24"/>
  <c r="Q55" i="24"/>
  <c r="T54" i="24"/>
  <c r="Q54" i="24"/>
  <c r="T53" i="24"/>
  <c r="Q53" i="24"/>
  <c r="T52" i="24"/>
  <c r="Q52" i="24"/>
  <c r="X52" i="24" s="1"/>
  <c r="H52" i="24"/>
  <c r="T51" i="24"/>
  <c r="Q51" i="24"/>
  <c r="T50" i="24"/>
  <c r="Q50" i="24"/>
  <c r="T49" i="24"/>
  <c r="Q49" i="24"/>
  <c r="T48" i="24"/>
  <c r="Q48" i="24"/>
  <c r="T47" i="24"/>
  <c r="Q47" i="24"/>
  <c r="T46" i="24"/>
  <c r="Q46" i="24"/>
  <c r="H46" i="24"/>
  <c r="I46" i="24" s="1"/>
  <c r="T45" i="24"/>
  <c r="Q45" i="24"/>
  <c r="AB45" i="24" s="1"/>
  <c r="AA45" i="24" s="1"/>
  <c r="T44" i="24"/>
  <c r="Q44" i="24"/>
  <c r="T43" i="24"/>
  <c r="Q43" i="24"/>
  <c r="T42" i="24"/>
  <c r="Q42" i="24"/>
  <c r="T41" i="24"/>
  <c r="Q41" i="24"/>
  <c r="T40" i="24"/>
  <c r="Q40" i="24"/>
  <c r="X40" i="24" s="1"/>
  <c r="Z40" i="24" s="1"/>
  <c r="H40" i="24"/>
  <c r="I40" i="24" s="1"/>
  <c r="T39" i="24"/>
  <c r="Q39" i="24"/>
  <c r="T38" i="24"/>
  <c r="Q38" i="24"/>
  <c r="T37" i="24"/>
  <c r="Q37" i="24"/>
  <c r="T36" i="24"/>
  <c r="Q36" i="24"/>
  <c r="T35" i="24"/>
  <c r="Q35" i="24"/>
  <c r="T34" i="24"/>
  <c r="Q34" i="24"/>
  <c r="H34" i="24"/>
  <c r="I34" i="24" s="1"/>
  <c r="T33" i="24"/>
  <c r="Q33" i="24"/>
  <c r="T32" i="24"/>
  <c r="Q32" i="24"/>
  <c r="AB32" i="24" s="1"/>
  <c r="AA32" i="24" s="1"/>
  <c r="T31" i="24"/>
  <c r="Q31" i="24"/>
  <c r="X31" i="24" s="1"/>
  <c r="T30" i="24"/>
  <c r="Q30" i="24"/>
  <c r="T29" i="24"/>
  <c r="Q29" i="24"/>
  <c r="T28" i="24"/>
  <c r="Q28" i="24"/>
  <c r="H28" i="24"/>
  <c r="T27" i="24"/>
  <c r="Q27" i="24"/>
  <c r="T26" i="24"/>
  <c r="Q26" i="24"/>
  <c r="T25" i="24"/>
  <c r="Q25" i="24"/>
  <c r="T24" i="24"/>
  <c r="Q24" i="24"/>
  <c r="T23" i="24"/>
  <c r="Q23" i="24"/>
  <c r="T22" i="24"/>
  <c r="Q22" i="24"/>
  <c r="H22" i="24"/>
  <c r="I22" i="24" s="1"/>
  <c r="T21" i="24"/>
  <c r="Q21" i="24"/>
  <c r="T20" i="24"/>
  <c r="Q20" i="24"/>
  <c r="T19" i="24"/>
  <c r="Q19" i="24"/>
  <c r="T18" i="24"/>
  <c r="Q18" i="24"/>
  <c r="T17" i="24"/>
  <c r="Q17" i="24"/>
  <c r="T16" i="24"/>
  <c r="Q16" i="24"/>
  <c r="H16" i="24"/>
  <c r="T15" i="24"/>
  <c r="Q15" i="24"/>
  <c r="T14" i="24"/>
  <c r="Q14" i="24"/>
  <c r="T13" i="24"/>
  <c r="Q13" i="24"/>
  <c r="T12" i="24"/>
  <c r="Q12" i="24"/>
  <c r="T11" i="24"/>
  <c r="Q11" i="24"/>
  <c r="T10" i="24"/>
  <c r="Q10" i="24"/>
  <c r="H10" i="24"/>
  <c r="I10" i="24" s="1"/>
  <c r="AB13" i="35" l="1"/>
  <c r="AA13" i="35" s="1"/>
  <c r="Y44" i="35"/>
  <c r="AC44" i="35" s="1"/>
  <c r="Z44" i="35"/>
  <c r="Y47" i="35"/>
  <c r="Z47" i="35"/>
  <c r="X13" i="35"/>
  <c r="AB26" i="35"/>
  <c r="AA26" i="35" s="1"/>
  <c r="AB43" i="35"/>
  <c r="AA43" i="35" s="1"/>
  <c r="X51" i="35"/>
  <c r="Z51" i="35" s="1"/>
  <c r="AB59" i="35"/>
  <c r="AA59" i="35" s="1"/>
  <c r="X25" i="24"/>
  <c r="Y25" i="24" s="1"/>
  <c r="X69" i="24"/>
  <c r="Z69" i="24" s="1"/>
  <c r="X55" i="27"/>
  <c r="Z55" i="27" s="1"/>
  <c r="AB61" i="30"/>
  <c r="AA61" i="30" s="1"/>
  <c r="X27" i="31"/>
  <c r="X45" i="31"/>
  <c r="AB56" i="31"/>
  <c r="AA56" i="31" s="1"/>
  <c r="AB31" i="35"/>
  <c r="AA31" i="35" s="1"/>
  <c r="X37" i="35"/>
  <c r="Z37" i="35" s="1"/>
  <c r="X46" i="35"/>
  <c r="Z46" i="35" s="1"/>
  <c r="AB47" i="35"/>
  <c r="AA47" i="35" s="1"/>
  <c r="X54" i="35"/>
  <c r="Z54" i="35" s="1"/>
  <c r="X39" i="24"/>
  <c r="Z39" i="24" s="1"/>
  <c r="X37" i="27"/>
  <c r="X12" i="28"/>
  <c r="Y12" i="28" s="1"/>
  <c r="X46" i="28"/>
  <c r="Y46" i="28" s="1"/>
  <c r="X20" i="29"/>
  <c r="Z20" i="29" s="1"/>
  <c r="AB31" i="29"/>
  <c r="AA31" i="29" s="1"/>
  <c r="AB53" i="29"/>
  <c r="AA53" i="29" s="1"/>
  <c r="AB29" i="30"/>
  <c r="AA29" i="30" s="1"/>
  <c r="X33" i="30"/>
  <c r="Z33" i="30" s="1"/>
  <c r="AB36" i="30"/>
  <c r="AA36" i="30" s="1"/>
  <c r="AB29" i="32"/>
  <c r="AA29" i="32" s="1"/>
  <c r="X50" i="32"/>
  <c r="Z50" i="32" s="1"/>
  <c r="X16" i="35"/>
  <c r="Y16" i="35" s="1"/>
  <c r="I34" i="35"/>
  <c r="AB37" i="35"/>
  <c r="AA37" i="35" s="1"/>
  <c r="AB45" i="35"/>
  <c r="AA45" i="35" s="1"/>
  <c r="AB46" i="35"/>
  <c r="AA46" i="35" s="1"/>
  <c r="AB54" i="35"/>
  <c r="AA54" i="35" s="1"/>
  <c r="X63" i="35"/>
  <c r="AB65" i="35"/>
  <c r="AA65" i="35" s="1"/>
  <c r="AB24" i="35"/>
  <c r="AA24" i="35" s="1"/>
  <c r="AB41" i="35"/>
  <c r="AA41" i="35" s="1"/>
  <c r="X50" i="35"/>
  <c r="Z50" i="35" s="1"/>
  <c r="X57" i="35"/>
  <c r="Z57" i="35" s="1"/>
  <c r="AB69" i="35"/>
  <c r="AA69" i="35" s="1"/>
  <c r="AB62" i="24"/>
  <c r="AA62" i="24" s="1"/>
  <c r="AB46" i="32"/>
  <c r="AA46" i="32" s="1"/>
  <c r="X27" i="35"/>
  <c r="Y27" i="35" s="1"/>
  <c r="Z30" i="35"/>
  <c r="X35" i="35"/>
  <c r="X36" i="35"/>
  <c r="Z36" i="35" s="1"/>
  <c r="AB50" i="35"/>
  <c r="AA50" i="35" s="1"/>
  <c r="X53" i="35"/>
  <c r="Z53" i="35" s="1"/>
  <c r="X27" i="24"/>
  <c r="Z27" i="24" s="1"/>
  <c r="X45" i="24"/>
  <c r="AB56" i="24"/>
  <c r="AA56" i="24" s="1"/>
  <c r="AB33" i="26"/>
  <c r="AA33" i="26" s="1"/>
  <c r="AB55" i="27"/>
  <c r="AA55" i="27" s="1"/>
  <c r="X58" i="27"/>
  <c r="Z58" i="27" s="1"/>
  <c r="X62" i="27"/>
  <c r="Y62" i="27" s="1"/>
  <c r="X49" i="28"/>
  <c r="AB14" i="29"/>
  <c r="AA14" i="29" s="1"/>
  <c r="AB23" i="30"/>
  <c r="AA23" i="30" s="1"/>
  <c r="AB27" i="30"/>
  <c r="AA27" i="30" s="1"/>
  <c r="AB41" i="30"/>
  <c r="AA41" i="30" s="1"/>
  <c r="AB44" i="30"/>
  <c r="AA44" i="30" s="1"/>
  <c r="AB63" i="30"/>
  <c r="AA63" i="30" s="1"/>
  <c r="AB43" i="31"/>
  <c r="AA43" i="31" s="1"/>
  <c r="X65" i="32"/>
  <c r="AB69" i="32"/>
  <c r="AA69" i="32" s="1"/>
  <c r="X23" i="35"/>
  <c r="Z23" i="35" s="1"/>
  <c r="AB30" i="35"/>
  <c r="AA30" i="35" s="1"/>
  <c r="X40" i="35"/>
  <c r="Z40" i="35" s="1"/>
  <c r="AC61" i="35"/>
  <c r="X44" i="26"/>
  <c r="Y44" i="26" s="1"/>
  <c r="X13" i="28"/>
  <c r="Z13" i="28" s="1"/>
  <c r="AB21" i="28"/>
  <c r="AA21" i="28" s="1"/>
  <c r="AB55" i="29"/>
  <c r="AA55" i="29" s="1"/>
  <c r="AB62" i="29"/>
  <c r="AA62" i="29" s="1"/>
  <c r="X31" i="30"/>
  <c r="Y31" i="30" s="1"/>
  <c r="AB33" i="30"/>
  <c r="AA33" i="30" s="1"/>
  <c r="AB38" i="30"/>
  <c r="AA38" i="30" s="1"/>
  <c r="AB51" i="31"/>
  <c r="AA51" i="31" s="1"/>
  <c r="X62" i="31"/>
  <c r="X20" i="32"/>
  <c r="Z20" i="32" s="1"/>
  <c r="AB42" i="32"/>
  <c r="AA42" i="32" s="1"/>
  <c r="AB14" i="35"/>
  <c r="AA14" i="35" s="1"/>
  <c r="X29" i="35"/>
  <c r="Z29" i="35" s="1"/>
  <c r="X52" i="35"/>
  <c r="Z61" i="35"/>
  <c r="AB64" i="35"/>
  <c r="AA64" i="35" s="1"/>
  <c r="AB68" i="35"/>
  <c r="AA68" i="35" s="1"/>
  <c r="AC27" i="35"/>
  <c r="AC30" i="35"/>
  <c r="Z27" i="35"/>
  <c r="AA31" i="38"/>
  <c r="AC31" i="38" s="1"/>
  <c r="AB32" i="38"/>
  <c r="AA32" i="38" s="1"/>
  <c r="AB33" i="38"/>
  <c r="AA33" i="38" s="1"/>
  <c r="Z32" i="38"/>
  <c r="X33" i="38" s="1"/>
  <c r="Y32" i="38"/>
  <c r="Y45" i="35"/>
  <c r="Z45" i="35"/>
  <c r="Z49" i="35"/>
  <c r="Y49" i="35"/>
  <c r="Z16" i="35"/>
  <c r="X17" i="35" s="1"/>
  <c r="Y63" i="35"/>
  <c r="Z63" i="35"/>
  <c r="Z35" i="35"/>
  <c r="Y35" i="35"/>
  <c r="Y15" i="35"/>
  <c r="Z15" i="35"/>
  <c r="Y32" i="35"/>
  <c r="Z32" i="35"/>
  <c r="Z66" i="35"/>
  <c r="Y66" i="35"/>
  <c r="I22" i="35"/>
  <c r="X22" i="35" s="1"/>
  <c r="Y33" i="35"/>
  <c r="AC33" i="35" s="1"/>
  <c r="Y36" i="35"/>
  <c r="AC36" i="35" s="1"/>
  <c r="Y67" i="35"/>
  <c r="AC67" i="35" s="1"/>
  <c r="X10" i="35"/>
  <c r="Y23" i="35"/>
  <c r="X24" i="35"/>
  <c r="AB34" i="35"/>
  <c r="AA34" i="35" s="1"/>
  <c r="Y37" i="35"/>
  <c r="X38" i="35"/>
  <c r="I40" i="35"/>
  <c r="Y40" i="35"/>
  <c r="X41" i="35"/>
  <c r="Y51" i="35"/>
  <c r="AC51" i="35" s="1"/>
  <c r="Y54" i="35"/>
  <c r="AC54" i="35" s="1"/>
  <c r="X55" i="35"/>
  <c r="X58" i="35"/>
  <c r="Y68" i="35"/>
  <c r="X69" i="35"/>
  <c r="AB15" i="35"/>
  <c r="AA15" i="35" s="1"/>
  <c r="X25" i="35"/>
  <c r="X28" i="35"/>
  <c r="AB32" i="35"/>
  <c r="AA32" i="35" s="1"/>
  <c r="AB35" i="35"/>
  <c r="AA35" i="35" s="1"/>
  <c r="X39" i="35"/>
  <c r="X42" i="35"/>
  <c r="AB49" i="35"/>
  <c r="AA49" i="35" s="1"/>
  <c r="X56" i="35"/>
  <c r="X59" i="35"/>
  <c r="AB63" i="35"/>
  <c r="AA63" i="35" s="1"/>
  <c r="AB66" i="35"/>
  <c r="AA66" i="35" s="1"/>
  <c r="Y12" i="35"/>
  <c r="AC12" i="35" s="1"/>
  <c r="AB23" i="35"/>
  <c r="AA23" i="35" s="1"/>
  <c r="Y26" i="35"/>
  <c r="AC26" i="35" s="1"/>
  <c r="Y29" i="35"/>
  <c r="AC29" i="35" s="1"/>
  <c r="AB40" i="35"/>
  <c r="AA40" i="35" s="1"/>
  <c r="Y43" i="35"/>
  <c r="AC43" i="35" s="1"/>
  <c r="Y46" i="35"/>
  <c r="AC46" i="35" s="1"/>
  <c r="Y60" i="35"/>
  <c r="AC60" i="35" s="1"/>
  <c r="X14" i="35"/>
  <c r="X31" i="35"/>
  <c r="X34" i="35"/>
  <c r="X48" i="35"/>
  <c r="AB58" i="35"/>
  <c r="AA58" i="35" s="1"/>
  <c r="X62" i="35"/>
  <c r="Y64" i="35"/>
  <c r="X65" i="35"/>
  <c r="AB15" i="24"/>
  <c r="AA15" i="24" s="1"/>
  <c r="AB49" i="24"/>
  <c r="AA49" i="24" s="1"/>
  <c r="X66" i="24"/>
  <c r="X14" i="27"/>
  <c r="AB48" i="29"/>
  <c r="AA48" i="29" s="1"/>
  <c r="X55" i="29"/>
  <c r="Y55" i="29" s="1"/>
  <c r="AC55" i="29" s="1"/>
  <c r="AB44" i="32"/>
  <c r="AA44" i="32" s="1"/>
  <c r="AB24" i="24"/>
  <c r="AA24" i="24" s="1"/>
  <c r="AB31" i="24"/>
  <c r="AA31" i="24" s="1"/>
  <c r="X44" i="24"/>
  <c r="Z44" i="24" s="1"/>
  <c r="X59" i="24"/>
  <c r="Y59" i="24" s="1"/>
  <c r="AC59" i="24" s="1"/>
  <c r="X54" i="26"/>
  <c r="Y54" i="26" s="1"/>
  <c r="AB27" i="27"/>
  <c r="AA27" i="27" s="1"/>
  <c r="X38" i="27"/>
  <c r="AB45" i="27"/>
  <c r="AA45" i="27" s="1"/>
  <c r="AB48" i="27"/>
  <c r="AA48" i="27" s="1"/>
  <c r="X36" i="28"/>
  <c r="X45" i="28"/>
  <c r="Y45" i="28" s="1"/>
  <c r="AC45" i="28" s="1"/>
  <c r="X53" i="30"/>
  <c r="Z53" i="30" s="1"/>
  <c r="AB19" i="31"/>
  <c r="AA19" i="31" s="1"/>
  <c r="X37" i="31"/>
  <c r="Z37" i="31" s="1"/>
  <c r="X54" i="31"/>
  <c r="Z54" i="31" s="1"/>
  <c r="AB38" i="24"/>
  <c r="AA38" i="24" s="1"/>
  <c r="X24" i="29"/>
  <c r="Z24" i="29" s="1"/>
  <c r="X54" i="29"/>
  <c r="AB47" i="30"/>
  <c r="AA47" i="30" s="1"/>
  <c r="X50" i="31"/>
  <c r="Y50" i="31" s="1"/>
  <c r="AC50" i="31" s="1"/>
  <c r="X51" i="32"/>
  <c r="Z51" i="32" s="1"/>
  <c r="X14" i="24"/>
  <c r="Z14" i="24" s="1"/>
  <c r="AB51" i="24"/>
  <c r="AA51" i="24" s="1"/>
  <c r="AB69" i="24"/>
  <c r="AA69" i="24" s="1"/>
  <c r="AB66" i="26"/>
  <c r="AA66" i="26" s="1"/>
  <c r="X13" i="27"/>
  <c r="X24" i="27"/>
  <c r="AB62" i="27"/>
  <c r="AA62" i="27" s="1"/>
  <c r="AC62" i="27" s="1"/>
  <c r="X69" i="27"/>
  <c r="Z69" i="27" s="1"/>
  <c r="X15" i="28"/>
  <c r="Y15" i="28" s="1"/>
  <c r="X44" i="28"/>
  <c r="X25" i="29"/>
  <c r="Z25" i="29" s="1"/>
  <c r="X44" i="29"/>
  <c r="X51" i="31"/>
  <c r="Z51" i="31" s="1"/>
  <c r="AB35" i="24"/>
  <c r="AA35" i="24" s="1"/>
  <c r="AB39" i="24"/>
  <c r="AA39" i="24" s="1"/>
  <c r="X24" i="26"/>
  <c r="X21" i="27"/>
  <c r="AB42" i="27"/>
  <c r="AA42" i="27" s="1"/>
  <c r="AB41" i="28"/>
  <c r="AA41" i="28" s="1"/>
  <c r="AB30" i="30"/>
  <c r="AA30" i="30" s="1"/>
  <c r="X46" i="30"/>
  <c r="Z46" i="30" s="1"/>
  <c r="X62" i="30"/>
  <c r="X66" i="31"/>
  <c r="AB17" i="32"/>
  <c r="AA17" i="32" s="1"/>
  <c r="AB32" i="32"/>
  <c r="AA32" i="32" s="1"/>
  <c r="X34" i="32"/>
  <c r="Z34" i="32" s="1"/>
  <c r="AB54" i="26"/>
  <c r="AA54" i="26" s="1"/>
  <c r="X40" i="27"/>
  <c r="Z40" i="27" s="1"/>
  <c r="X37" i="30"/>
  <c r="X40" i="30"/>
  <c r="AB14" i="24"/>
  <c r="AA14" i="24" s="1"/>
  <c r="X32" i="24"/>
  <c r="X56" i="24"/>
  <c r="Z56" i="24" s="1"/>
  <c r="AB36" i="26"/>
  <c r="AA36" i="26" s="1"/>
  <c r="AB67" i="26"/>
  <c r="AA67" i="26" s="1"/>
  <c r="X45" i="27"/>
  <c r="Y45" i="27" s="1"/>
  <c r="AC45" i="27" s="1"/>
  <c r="X14" i="28"/>
  <c r="Y14" i="28" s="1"/>
  <c r="AB24" i="28"/>
  <c r="AA24" i="28" s="1"/>
  <c r="X35" i="28"/>
  <c r="AB44" i="28"/>
  <c r="AA44" i="28" s="1"/>
  <c r="Z46" i="28"/>
  <c r="X62" i="28"/>
  <c r="Y62" i="28" s="1"/>
  <c r="AB65" i="28"/>
  <c r="AA65" i="28" s="1"/>
  <c r="AB40" i="29"/>
  <c r="AA40" i="29" s="1"/>
  <c r="AB45" i="29"/>
  <c r="AA45" i="29" s="1"/>
  <c r="AB59" i="29"/>
  <c r="AA59" i="29" s="1"/>
  <c r="X62" i="29"/>
  <c r="Z62" i="29" s="1"/>
  <c r="AB25" i="31"/>
  <c r="AA25" i="31" s="1"/>
  <c r="X35" i="31"/>
  <c r="Y35" i="31" s="1"/>
  <c r="AB54" i="31"/>
  <c r="AA54" i="31" s="1"/>
  <c r="X12" i="32"/>
  <c r="Z12" i="32" s="1"/>
  <c r="X15" i="32"/>
  <c r="Y15" i="32" s="1"/>
  <c r="X32" i="32"/>
  <c r="Z32" i="32" s="1"/>
  <c r="AB55" i="32"/>
  <c r="AA55" i="32" s="1"/>
  <c r="X63" i="32"/>
  <c r="X32" i="28"/>
  <c r="AB55" i="28"/>
  <c r="AA55" i="28" s="1"/>
  <c r="AB69" i="28"/>
  <c r="AA69" i="28" s="1"/>
  <c r="X23" i="29"/>
  <c r="Z23" i="29" s="1"/>
  <c r="AB67" i="29"/>
  <c r="AA67" i="29" s="1"/>
  <c r="X36" i="30"/>
  <c r="Z36" i="30" s="1"/>
  <c r="X54" i="30"/>
  <c r="X63" i="30"/>
  <c r="Z63" i="30" s="1"/>
  <c r="AB67" i="30"/>
  <c r="AA67" i="30" s="1"/>
  <c r="X18" i="31"/>
  <c r="X21" i="31"/>
  <c r="Y21" i="31" s="1"/>
  <c r="AB27" i="31"/>
  <c r="AA27" i="31" s="1"/>
  <c r="X32" i="31"/>
  <c r="Z32" i="31" s="1"/>
  <c r="AB42" i="31"/>
  <c r="AA42" i="31" s="1"/>
  <c r="X49" i="31"/>
  <c r="AB59" i="31"/>
  <c r="AA59" i="31" s="1"/>
  <c r="AB69" i="31"/>
  <c r="AA69" i="31" s="1"/>
  <c r="X23" i="32"/>
  <c r="Z23" i="32" s="1"/>
  <c r="X27" i="32"/>
  <c r="Z27" i="32" s="1"/>
  <c r="X33" i="32"/>
  <c r="Y33" i="32" s="1"/>
  <c r="AB59" i="32"/>
  <c r="AA59" i="32" s="1"/>
  <c r="AB56" i="27"/>
  <c r="AA56" i="27" s="1"/>
  <c r="AB41" i="29"/>
  <c r="AA41" i="29" s="1"/>
  <c r="AB25" i="24"/>
  <c r="AA25" i="24" s="1"/>
  <c r="AC25" i="24" s="1"/>
  <c r="X47" i="24"/>
  <c r="AB52" i="24"/>
  <c r="AA52" i="24" s="1"/>
  <c r="AB55" i="24"/>
  <c r="AA55" i="24" s="1"/>
  <c r="X61" i="24"/>
  <c r="X38" i="26"/>
  <c r="AB51" i="26"/>
  <c r="AA51" i="26" s="1"/>
  <c r="X68" i="26"/>
  <c r="Z68" i="26" s="1"/>
  <c r="X34" i="27"/>
  <c r="AB38" i="27"/>
  <c r="AA38" i="27" s="1"/>
  <c r="Z46" i="27"/>
  <c r="X19" i="28"/>
  <c r="Z19" i="28" s="1"/>
  <c r="X47" i="28"/>
  <c r="Z47" i="28" s="1"/>
  <c r="AB67" i="28"/>
  <c r="AA67" i="28" s="1"/>
  <c r="X18" i="29"/>
  <c r="X65" i="29"/>
  <c r="Z65" i="29" s="1"/>
  <c r="X69" i="29"/>
  <c r="X65" i="30"/>
  <c r="Y65" i="30" s="1"/>
  <c r="X68" i="30"/>
  <c r="X20" i="31"/>
  <c r="Z20" i="31" s="1"/>
  <c r="X33" i="31"/>
  <c r="Y33" i="31" s="1"/>
  <c r="X36" i="31"/>
  <c r="Y36" i="31" s="1"/>
  <c r="X44" i="31"/>
  <c r="Z44" i="31" s="1"/>
  <c r="X61" i="31"/>
  <c r="AB25" i="32"/>
  <c r="AA25" i="32" s="1"/>
  <c r="AB64" i="32"/>
  <c r="AA64" i="32" s="1"/>
  <c r="X55" i="24"/>
  <c r="Z55" i="24" s="1"/>
  <c r="AB59" i="24"/>
  <c r="AA59" i="24" s="1"/>
  <c r="AB44" i="26"/>
  <c r="AA44" i="26" s="1"/>
  <c r="X49" i="32"/>
  <c r="Z49" i="32" s="1"/>
  <c r="X15" i="24"/>
  <c r="Z15" i="24" s="1"/>
  <c r="AB57" i="24"/>
  <c r="AA57" i="24" s="1"/>
  <c r="X58" i="24"/>
  <c r="Z58" i="24" s="1"/>
  <c r="X25" i="26"/>
  <c r="AB24" i="27"/>
  <c r="AA24" i="27" s="1"/>
  <c r="AB69" i="27"/>
  <c r="AA69" i="27" s="1"/>
  <c r="AB21" i="29"/>
  <c r="AA21" i="29" s="1"/>
  <c r="X32" i="29"/>
  <c r="X40" i="29"/>
  <c r="Z35" i="30"/>
  <c r="AB26" i="31"/>
  <c r="AA26" i="31" s="1"/>
  <c r="AB57" i="31"/>
  <c r="AA57" i="31" s="1"/>
  <c r="X64" i="27"/>
  <c r="Z64" i="27" s="1"/>
  <c r="AB42" i="24"/>
  <c r="AA42" i="24" s="1"/>
  <c r="X62" i="24"/>
  <c r="Y62" i="24" s="1"/>
  <c r="AB12" i="26"/>
  <c r="AA12" i="26" s="1"/>
  <c r="AB23" i="26"/>
  <c r="AA23" i="26" s="1"/>
  <c r="X49" i="26"/>
  <c r="Z49" i="26" s="1"/>
  <c r="X65" i="27"/>
  <c r="Y65" i="27" s="1"/>
  <c r="X20" i="26"/>
  <c r="Y20" i="26" s="1"/>
  <c r="AB19" i="26"/>
  <c r="AA19" i="26" s="1"/>
  <c r="AB61" i="27"/>
  <c r="AA61" i="27" s="1"/>
  <c r="X61" i="27"/>
  <c r="AB30" i="28"/>
  <c r="AA30" i="28" s="1"/>
  <c r="X30" i="28"/>
  <c r="AB38" i="29"/>
  <c r="AA38" i="29" s="1"/>
  <c r="X38" i="29"/>
  <c r="Z38" i="29" s="1"/>
  <c r="X34" i="24"/>
  <c r="Z34" i="24" s="1"/>
  <c r="X41" i="24"/>
  <c r="AB54" i="24"/>
  <c r="AA54" i="24" s="1"/>
  <c r="X64" i="24"/>
  <c r="AB68" i="24"/>
  <c r="AA68" i="24" s="1"/>
  <c r="AB38" i="28"/>
  <c r="AA38" i="28" s="1"/>
  <c r="X15" i="29"/>
  <c r="AB15" i="29"/>
  <c r="AA15" i="29" s="1"/>
  <c r="AB46" i="29"/>
  <c r="AA46" i="29" s="1"/>
  <c r="X47" i="29"/>
  <c r="X46" i="29"/>
  <c r="X51" i="29"/>
  <c r="Z51" i="29" s="1"/>
  <c r="AB20" i="30"/>
  <c r="AA20" i="30" s="1"/>
  <c r="X20" i="30"/>
  <c r="Z20" i="30" s="1"/>
  <c r="X31" i="32"/>
  <c r="AB30" i="32"/>
  <c r="AA30" i="32" s="1"/>
  <c r="X30" i="32"/>
  <c r="Y30" i="32" s="1"/>
  <c r="AB36" i="32"/>
  <c r="AA36" i="32" s="1"/>
  <c r="AC36" i="32" s="1"/>
  <c r="X36" i="32"/>
  <c r="Y36" i="32" s="1"/>
  <c r="X35" i="32"/>
  <c r="Y47" i="32"/>
  <c r="AC47" i="32" s="1"/>
  <c r="Z47" i="32"/>
  <c r="AB34" i="24"/>
  <c r="AA34" i="24" s="1"/>
  <c r="AB41" i="24"/>
  <c r="AA41" i="24" s="1"/>
  <c r="X48" i="24"/>
  <c r="Y48" i="24" s="1"/>
  <c r="AC48" i="24" s="1"/>
  <c r="X51" i="26"/>
  <c r="X50" i="26"/>
  <c r="Z50" i="26" s="1"/>
  <c r="X57" i="26"/>
  <c r="AB57" i="26"/>
  <c r="AA57" i="26" s="1"/>
  <c r="X68" i="32"/>
  <c r="Z68" i="32" s="1"/>
  <c r="X67" i="32"/>
  <c r="Z67" i="32" s="1"/>
  <c r="X35" i="24"/>
  <c r="Y35" i="24" s="1"/>
  <c r="AC35" i="24" s="1"/>
  <c r="AB43" i="24"/>
  <c r="AA43" i="24" s="1"/>
  <c r="AB48" i="24"/>
  <c r="AA48" i="24" s="1"/>
  <c r="X63" i="24"/>
  <c r="AB37" i="26"/>
  <c r="AA37" i="26" s="1"/>
  <c r="AB20" i="27"/>
  <c r="AA20" i="27" s="1"/>
  <c r="AB21" i="27"/>
  <c r="AA21" i="27" s="1"/>
  <c r="AB27" i="28"/>
  <c r="AA27" i="28" s="1"/>
  <c r="X27" i="28"/>
  <c r="Z27" i="28" s="1"/>
  <c r="X50" i="30"/>
  <c r="AB50" i="30"/>
  <c r="AA50" i="30" s="1"/>
  <c r="X49" i="30"/>
  <c r="AB14" i="32"/>
  <c r="AA14" i="32" s="1"/>
  <c r="X14" i="32"/>
  <c r="Z14" i="32" s="1"/>
  <c r="AB13" i="32"/>
  <c r="AA13" i="32" s="1"/>
  <c r="X13" i="32"/>
  <c r="Y13" i="32" s="1"/>
  <c r="Z46" i="32"/>
  <c r="Y46" i="32"/>
  <c r="X24" i="24"/>
  <c r="Z24" i="24" s="1"/>
  <c r="X38" i="24"/>
  <c r="Y44" i="24"/>
  <c r="X49" i="24"/>
  <c r="AB20" i="26"/>
  <c r="AA20" i="26" s="1"/>
  <c r="X23" i="26"/>
  <c r="AB31" i="27"/>
  <c r="AA31" i="27" s="1"/>
  <c r="X31" i="27"/>
  <c r="AB52" i="30"/>
  <c r="AA52" i="30" s="1"/>
  <c r="AB53" i="30"/>
  <c r="AA53" i="30" s="1"/>
  <c r="X52" i="30"/>
  <c r="Z66" i="30"/>
  <c r="Y66" i="30"/>
  <c r="AB41" i="32"/>
  <c r="AA41" i="32" s="1"/>
  <c r="X40" i="32"/>
  <c r="Z40" i="32" s="1"/>
  <c r="Z45" i="32"/>
  <c r="Y45" i="32"/>
  <c r="X57" i="32"/>
  <c r="AB57" i="32"/>
  <c r="AA57" i="32" s="1"/>
  <c r="X42" i="24"/>
  <c r="Z42" i="24" s="1"/>
  <c r="AB60" i="24"/>
  <c r="AA60" i="24" s="1"/>
  <c r="X65" i="24"/>
  <c r="Y65" i="24" s="1"/>
  <c r="X15" i="26"/>
  <c r="Z15" i="26" s="1"/>
  <c r="AB21" i="26"/>
  <c r="AA21" i="26" s="1"/>
  <c r="AC21" i="26" s="1"/>
  <c r="AB31" i="26"/>
  <c r="AA31" i="26" s="1"/>
  <c r="X37" i="26"/>
  <c r="X43" i="28"/>
  <c r="X48" i="28"/>
  <c r="Y48" i="28" s="1"/>
  <c r="X57" i="30"/>
  <c r="AB57" i="30"/>
  <c r="AA57" i="30" s="1"/>
  <c r="AB31" i="32"/>
  <c r="AA31" i="32" s="1"/>
  <c r="AB38" i="32"/>
  <c r="AA38" i="32" s="1"/>
  <c r="X37" i="32"/>
  <c r="Z37" i="32" s="1"/>
  <c r="AB40" i="24"/>
  <c r="AA40" i="24" s="1"/>
  <c r="X57" i="24"/>
  <c r="AB65" i="24"/>
  <c r="AA65" i="24" s="1"/>
  <c r="X19" i="26"/>
  <c r="Y19" i="26" s="1"/>
  <c r="AC19" i="26" s="1"/>
  <c r="X26" i="30"/>
  <c r="Y26" i="30" s="1"/>
  <c r="AB26" i="30"/>
  <c r="AA26" i="30" s="1"/>
  <c r="AB68" i="31"/>
  <c r="AA68" i="31" s="1"/>
  <c r="X68" i="31"/>
  <c r="Z68" i="31" s="1"/>
  <c r="X67" i="31"/>
  <c r="Z67" i="31" s="1"/>
  <c r="AB19" i="32"/>
  <c r="AA19" i="32" s="1"/>
  <c r="AC19" i="32" s="1"/>
  <c r="X19" i="32"/>
  <c r="Y19" i="32" s="1"/>
  <c r="X18" i="32"/>
  <c r="Z18" i="32" s="1"/>
  <c r="X54" i="32"/>
  <c r="Z54" i="32" s="1"/>
  <c r="X53" i="32"/>
  <c r="Y53" i="32" s="1"/>
  <c r="Y36" i="26"/>
  <c r="Z36" i="26"/>
  <c r="Z44" i="28"/>
  <c r="Y44" i="28"/>
  <c r="Y41" i="29"/>
  <c r="Z41" i="29"/>
  <c r="AB35" i="26"/>
  <c r="AA35" i="26" s="1"/>
  <c r="X39" i="26"/>
  <c r="X42" i="26"/>
  <c r="AB56" i="26"/>
  <c r="AA56" i="26" s="1"/>
  <c r="X20" i="27"/>
  <c r="Z20" i="27" s="1"/>
  <c r="AB40" i="27"/>
  <c r="AA40" i="27" s="1"/>
  <c r="AB44" i="27"/>
  <c r="AA44" i="27" s="1"/>
  <c r="X47" i="27"/>
  <c r="AB51" i="27"/>
  <c r="AA51" i="27" s="1"/>
  <c r="AB59" i="27"/>
  <c r="AA59" i="27" s="1"/>
  <c r="AB65" i="27"/>
  <c r="AA65" i="27" s="1"/>
  <c r="X34" i="28"/>
  <c r="Y34" i="28" s="1"/>
  <c r="X60" i="28"/>
  <c r="X64" i="28"/>
  <c r="AB68" i="28"/>
  <c r="AA68" i="28" s="1"/>
  <c r="X34" i="29"/>
  <c r="Z34" i="29" s="1"/>
  <c r="X39" i="29"/>
  <c r="Z39" i="29" s="1"/>
  <c r="AB43" i="29"/>
  <c r="AA43" i="29" s="1"/>
  <c r="AB44" i="29"/>
  <c r="AA44" i="29" s="1"/>
  <c r="X58" i="29"/>
  <c r="AB61" i="29"/>
  <c r="AA61" i="29" s="1"/>
  <c r="X64" i="29"/>
  <c r="AB65" i="29"/>
  <c r="AA65" i="29" s="1"/>
  <c r="X22" i="30"/>
  <c r="Z22" i="30" s="1"/>
  <c r="X23" i="30" s="1"/>
  <c r="Z23" i="30" s="1"/>
  <c r="X32" i="30"/>
  <c r="Y32" i="30" s="1"/>
  <c r="AB37" i="30"/>
  <c r="AA37" i="30" s="1"/>
  <c r="AB46" i="30"/>
  <c r="AA46" i="30" s="1"/>
  <c r="AB36" i="31"/>
  <c r="AA36" i="31" s="1"/>
  <c r="AC36" i="31" s="1"/>
  <c r="AB37" i="31"/>
  <c r="AA37" i="31" s="1"/>
  <c r="X40" i="31"/>
  <c r="Z40" i="31" s="1"/>
  <c r="AB45" i="31"/>
  <c r="AA45" i="31" s="1"/>
  <c r="AB60" i="31"/>
  <c r="AA60" i="31" s="1"/>
  <c r="AB62" i="31"/>
  <c r="AA62" i="31" s="1"/>
  <c r="AB11" i="32"/>
  <c r="AA11" i="32" s="1"/>
  <c r="AB33" i="32"/>
  <c r="AA33" i="32" s="1"/>
  <c r="AB35" i="32"/>
  <c r="AA35" i="32" s="1"/>
  <c r="AB43" i="32"/>
  <c r="AA43" i="32" s="1"/>
  <c r="AB49" i="32"/>
  <c r="AA49" i="32" s="1"/>
  <c r="X60" i="32"/>
  <c r="AB66" i="32"/>
  <c r="AA66" i="32" s="1"/>
  <c r="X14" i="26"/>
  <c r="Y14" i="26" s="1"/>
  <c r="X22" i="26"/>
  <c r="X53" i="26"/>
  <c r="AB61" i="26"/>
  <c r="AA61" i="26" s="1"/>
  <c r="X66" i="27"/>
  <c r="AB31" i="28"/>
  <c r="AA31" i="28" s="1"/>
  <c r="AB40" i="28"/>
  <c r="AA40" i="28" s="1"/>
  <c r="AB34" i="29"/>
  <c r="AA34" i="29" s="1"/>
  <c r="AB47" i="31"/>
  <c r="AA47" i="31" s="1"/>
  <c r="AB45" i="32"/>
  <c r="AA45" i="32" s="1"/>
  <c r="AC46" i="32"/>
  <c r="AB25" i="28"/>
  <c r="AA25" i="28" s="1"/>
  <c r="AB39" i="28"/>
  <c r="AA39" i="28" s="1"/>
  <c r="AB48" i="28"/>
  <c r="AA48" i="28" s="1"/>
  <c r="AB56" i="28"/>
  <c r="AA56" i="28" s="1"/>
  <c r="AB62" i="28"/>
  <c r="AA62" i="28" s="1"/>
  <c r="X48" i="32"/>
  <c r="AB53" i="32"/>
  <c r="AA53" i="32" s="1"/>
  <c r="AB67" i="32"/>
  <c r="AA67" i="32" s="1"/>
  <c r="AB59" i="26"/>
  <c r="AA59" i="26" s="1"/>
  <c r="X67" i="26"/>
  <c r="X41" i="27"/>
  <c r="Y64" i="27"/>
  <c r="AC64" i="27" s="1"/>
  <c r="AB68" i="27"/>
  <c r="AA68" i="27" s="1"/>
  <c r="AB20" i="28"/>
  <c r="AA20" i="28" s="1"/>
  <c r="AB23" i="28"/>
  <c r="AA23" i="28" s="1"/>
  <c r="AB33" i="28"/>
  <c r="AA33" i="28" s="1"/>
  <c r="AB37" i="28"/>
  <c r="AA37" i="28" s="1"/>
  <c r="AB54" i="28"/>
  <c r="AA54" i="28" s="1"/>
  <c r="AB58" i="28"/>
  <c r="AA58" i="28" s="1"/>
  <c r="X66" i="28"/>
  <c r="AB25" i="29"/>
  <c r="AA25" i="29" s="1"/>
  <c r="X31" i="29"/>
  <c r="Y31" i="29" s="1"/>
  <c r="AC31" i="29" s="1"/>
  <c r="X45" i="29"/>
  <c r="X50" i="29"/>
  <c r="Z50" i="29" s="1"/>
  <c r="X63" i="29"/>
  <c r="AB64" i="29"/>
  <c r="AA64" i="29" s="1"/>
  <c r="X66" i="29"/>
  <c r="AB24" i="30"/>
  <c r="AA24" i="30" s="1"/>
  <c r="Y36" i="30"/>
  <c r="AC36" i="30" s="1"/>
  <c r="AB64" i="30"/>
  <c r="AA64" i="30" s="1"/>
  <c r="AB66" i="30"/>
  <c r="AA66" i="30" s="1"/>
  <c r="X47" i="31"/>
  <c r="AB15" i="32"/>
  <c r="AA15" i="32" s="1"/>
  <c r="Y34" i="32"/>
  <c r="AC34" i="32" s="1"/>
  <c r="X44" i="32"/>
  <c r="Z44" i="32" s="1"/>
  <c r="AB25" i="26"/>
  <c r="AA25" i="26" s="1"/>
  <c r="X31" i="26"/>
  <c r="AB49" i="26"/>
  <c r="AA49" i="26" s="1"/>
  <c r="AB63" i="26"/>
  <c r="AA63" i="26" s="1"/>
  <c r="X44" i="27"/>
  <c r="Z44" i="27" s="1"/>
  <c r="X48" i="27"/>
  <c r="X63" i="27"/>
  <c r="Z63" i="27" s="1"/>
  <c r="AB51" i="28"/>
  <c r="AA51" i="28" s="1"/>
  <c r="AB59" i="28"/>
  <c r="AA59" i="28" s="1"/>
  <c r="X61" i="28"/>
  <c r="X59" i="29"/>
  <c r="Z59" i="29" s="1"/>
  <c r="AB66" i="29"/>
  <c r="AA66" i="29" s="1"/>
  <c r="X27" i="30"/>
  <c r="Y27" i="30" s="1"/>
  <c r="AC27" i="30" s="1"/>
  <c r="AB51" i="30"/>
  <c r="AA51" i="30" s="1"/>
  <c r="X51" i="30"/>
  <c r="Z51" i="30" s="1"/>
  <c r="AB68" i="30"/>
  <c r="AA68" i="30" s="1"/>
  <c r="X17" i="31"/>
  <c r="Z17" i="31" s="1"/>
  <c r="AB31" i="31"/>
  <c r="AA31" i="31" s="1"/>
  <c r="X43" i="31"/>
  <c r="AB44" i="31"/>
  <c r="AA44" i="31" s="1"/>
  <c r="X57" i="31"/>
  <c r="Z57" i="31" s="1"/>
  <c r="X60" i="31"/>
  <c r="AB61" i="31"/>
  <c r="AA61" i="31" s="1"/>
  <c r="X65" i="31"/>
  <c r="Z65" i="31" s="1"/>
  <c r="AB65" i="31"/>
  <c r="AA65" i="31" s="1"/>
  <c r="X43" i="32"/>
  <c r="Y43" i="32" s="1"/>
  <c r="AC43" i="32" s="1"/>
  <c r="X52" i="32"/>
  <c r="AB60" i="32"/>
  <c r="AA60" i="32" s="1"/>
  <c r="X64" i="32"/>
  <c r="X66" i="32"/>
  <c r="X60" i="26"/>
  <c r="Y60" i="26" s="1"/>
  <c r="X27" i="27"/>
  <c r="Z27" i="27" s="1"/>
  <c r="X30" i="27"/>
  <c r="Y30" i="27" s="1"/>
  <c r="X21" i="28"/>
  <c r="Z21" i="28" s="1"/>
  <c r="X24" i="28"/>
  <c r="X29" i="28"/>
  <c r="Y29" i="28" s="1"/>
  <c r="X38" i="28"/>
  <c r="X41" i="28"/>
  <c r="Y41" i="28" s="1"/>
  <c r="AC41" i="28" s="1"/>
  <c r="AB42" i="28"/>
  <c r="AA42" i="28" s="1"/>
  <c r="X55" i="28"/>
  <c r="Z55" i="28" s="1"/>
  <c r="X65" i="28"/>
  <c r="Y65" i="28" s="1"/>
  <c r="X14" i="29"/>
  <c r="X37" i="29"/>
  <c r="AB51" i="29"/>
  <c r="AA51" i="29" s="1"/>
  <c r="AB49" i="30"/>
  <c r="AA49" i="30" s="1"/>
  <c r="AB54" i="30"/>
  <c r="AA54" i="30" s="1"/>
  <c r="X19" i="31"/>
  <c r="Z19" i="31" s="1"/>
  <c r="AB33" i="31"/>
  <c r="AA33" i="31" s="1"/>
  <c r="AB38" i="31"/>
  <c r="AA38" i="31" s="1"/>
  <c r="AB46" i="31"/>
  <c r="AA46" i="31" s="1"/>
  <c r="X53" i="31"/>
  <c r="Y53" i="31" s="1"/>
  <c r="X63" i="31"/>
  <c r="Z63" i="31" s="1"/>
  <c r="AB67" i="31"/>
  <c r="AA67" i="31" s="1"/>
  <c r="X69" i="31"/>
  <c r="Z69" i="31" s="1"/>
  <c r="AB21" i="32"/>
  <c r="AA21" i="32" s="1"/>
  <c r="AB24" i="32"/>
  <c r="AA24" i="32" s="1"/>
  <c r="AB26" i="32"/>
  <c r="AA26" i="32" s="1"/>
  <c r="AB50" i="32"/>
  <c r="AA50" i="32" s="1"/>
  <c r="AB51" i="32"/>
  <c r="AA51" i="32" s="1"/>
  <c r="AB56" i="32"/>
  <c r="AA56" i="32" s="1"/>
  <c r="X62" i="32"/>
  <c r="Y62" i="32" s="1"/>
  <c r="X49" i="27"/>
  <c r="Z49" i="27" s="1"/>
  <c r="X26" i="28"/>
  <c r="Y26" i="28" s="1"/>
  <c r="AC46" i="28"/>
  <c r="AB47" i="28"/>
  <c r="AA47" i="28" s="1"/>
  <c r="X57" i="28"/>
  <c r="Z57" i="28" s="1"/>
  <c r="X35" i="29"/>
  <c r="Z55" i="29"/>
  <c r="X45" i="30"/>
  <c r="X67" i="30"/>
  <c r="Z67" i="30" s="1"/>
  <c r="AB21" i="31"/>
  <c r="AA21" i="31" s="1"/>
  <c r="AB41" i="31"/>
  <c r="AA41" i="31" s="1"/>
  <c r="AB55" i="31"/>
  <c r="AA55" i="31" s="1"/>
  <c r="AB12" i="32"/>
  <c r="AA12" i="32" s="1"/>
  <c r="X10" i="29"/>
  <c r="Z10" i="29" s="1"/>
  <c r="X11" i="29" s="1"/>
  <c r="AC36" i="26"/>
  <c r="Z33" i="26"/>
  <c r="Y14" i="32"/>
  <c r="Z12" i="28"/>
  <c r="X16" i="31"/>
  <c r="Y16" i="31" s="1"/>
  <c r="Y13" i="28"/>
  <c r="AC13" i="28" s="1"/>
  <c r="X12" i="26"/>
  <c r="Z12" i="26" s="1"/>
  <c r="X10" i="24"/>
  <c r="Z10" i="24" s="1"/>
  <c r="X11" i="24" s="1"/>
  <c r="Z11" i="24" s="1"/>
  <c r="X16" i="32"/>
  <c r="Z16" i="32" s="1"/>
  <c r="X17" i="32"/>
  <c r="Z17" i="32" s="1"/>
  <c r="Y32" i="32"/>
  <c r="Z31" i="30"/>
  <c r="X16" i="28"/>
  <c r="Y16" i="28" s="1"/>
  <c r="Z57" i="32"/>
  <c r="Y57" i="32"/>
  <c r="AC57" i="32" s="1"/>
  <c r="Z26" i="32"/>
  <c r="Y26" i="32"/>
  <c r="AC45" i="32"/>
  <c r="Y65" i="32"/>
  <c r="Z65" i="32"/>
  <c r="Z43" i="32"/>
  <c r="Z60" i="32"/>
  <c r="Y60" i="32"/>
  <c r="AC60" i="32" s="1"/>
  <c r="Y50" i="32"/>
  <c r="Y67" i="32"/>
  <c r="X10" i="32"/>
  <c r="Z19" i="32"/>
  <c r="Y20" i="32"/>
  <c r="X21" i="32"/>
  <c r="X24" i="32"/>
  <c r="Z33" i="32"/>
  <c r="Z36" i="32"/>
  <c r="Y37" i="32"/>
  <c r="X38" i="32"/>
  <c r="I40" i="32"/>
  <c r="X41" i="32"/>
  <c r="Y51" i="32"/>
  <c r="AC51" i="32" s="1"/>
  <c r="X55" i="32"/>
  <c r="X58" i="32"/>
  <c r="AB62" i="32"/>
  <c r="AA62" i="32" s="1"/>
  <c r="AB65" i="32"/>
  <c r="AA65" i="32" s="1"/>
  <c r="Y68" i="32"/>
  <c r="X69" i="32"/>
  <c r="X11" i="32"/>
  <c r="AB18" i="32"/>
  <c r="AA18" i="32" s="1"/>
  <c r="X25" i="32"/>
  <c r="X28" i="32"/>
  <c r="X39" i="32"/>
  <c r="X42" i="32"/>
  <c r="AB52" i="32"/>
  <c r="AA52" i="32" s="1"/>
  <c r="X56" i="32"/>
  <c r="X59" i="32"/>
  <c r="X29" i="32"/>
  <c r="I22" i="32"/>
  <c r="X22" i="32" s="1"/>
  <c r="AB20" i="32"/>
  <c r="AA20" i="32" s="1"/>
  <c r="AB23" i="32"/>
  <c r="AA23" i="32" s="1"/>
  <c r="AB37" i="32"/>
  <c r="AA37" i="32" s="1"/>
  <c r="AB40" i="32"/>
  <c r="AA40" i="32" s="1"/>
  <c r="AB54" i="32"/>
  <c r="AA54" i="32" s="1"/>
  <c r="AB68" i="32"/>
  <c r="AA68" i="32" s="1"/>
  <c r="AB58" i="32"/>
  <c r="AA58" i="32" s="1"/>
  <c r="Y61" i="32"/>
  <c r="AC61" i="32" s="1"/>
  <c r="Y32" i="31"/>
  <c r="Y45" i="31"/>
  <c r="Z45" i="31"/>
  <c r="Z52" i="31"/>
  <c r="Y52" i="31"/>
  <c r="Y62" i="31"/>
  <c r="AC62" i="31" s="1"/>
  <c r="Z62" i="31"/>
  <c r="Z66" i="31"/>
  <c r="Y66" i="31"/>
  <c r="Z27" i="31"/>
  <c r="Y27" i="31"/>
  <c r="AC27" i="31" s="1"/>
  <c r="Y49" i="31"/>
  <c r="Z49" i="31"/>
  <c r="Y17" i="31"/>
  <c r="AC17" i="31" s="1"/>
  <c r="Z47" i="31"/>
  <c r="Y47" i="31"/>
  <c r="Z15" i="31"/>
  <c r="Y15" i="31"/>
  <c r="Z35" i="31"/>
  <c r="Z43" i="31"/>
  <c r="Y43" i="31"/>
  <c r="Z60" i="31"/>
  <c r="Y60" i="31"/>
  <c r="Z18" i="31"/>
  <c r="Y18" i="31"/>
  <c r="Z26" i="31"/>
  <c r="Y26" i="31"/>
  <c r="AC26" i="31" s="1"/>
  <c r="Z61" i="31"/>
  <c r="Y61" i="31"/>
  <c r="I22" i="31"/>
  <c r="X22" i="31" s="1"/>
  <c r="Y67" i="31"/>
  <c r="Y20" i="31"/>
  <c r="AC20" i="31" s="1"/>
  <c r="X38" i="31"/>
  <c r="I40" i="31"/>
  <c r="Y40" i="31"/>
  <c r="AC40" i="31" s="1"/>
  <c r="X41" i="31"/>
  <c r="Z50" i="31"/>
  <c r="Y51" i="31"/>
  <c r="AC51" i="31" s="1"/>
  <c r="Z53" i="31"/>
  <c r="Y54" i="31"/>
  <c r="AC54" i="31" s="1"/>
  <c r="X55" i="31"/>
  <c r="X58" i="31"/>
  <c r="Y68" i="31"/>
  <c r="AC68" i="31" s="1"/>
  <c r="I10" i="31"/>
  <c r="X10" i="31" s="1"/>
  <c r="AB15" i="31"/>
  <c r="AA15" i="31" s="1"/>
  <c r="AB18" i="31"/>
  <c r="AA18" i="31" s="1"/>
  <c r="X25" i="31"/>
  <c r="X28" i="31"/>
  <c r="AB32" i="31"/>
  <c r="AA32" i="31" s="1"/>
  <c r="AB35" i="31"/>
  <c r="AA35" i="31" s="1"/>
  <c r="X39" i="31"/>
  <c r="X42" i="31"/>
  <c r="AB49" i="31"/>
  <c r="AA49" i="31" s="1"/>
  <c r="AB52" i="31"/>
  <c r="AA52" i="31" s="1"/>
  <c r="X56" i="31"/>
  <c r="I58" i="31"/>
  <c r="X59" i="31"/>
  <c r="AB63" i="31"/>
  <c r="AA63" i="31" s="1"/>
  <c r="AB66" i="31"/>
  <c r="AA66" i="31" s="1"/>
  <c r="X46" i="31"/>
  <c r="AB53" i="31"/>
  <c r="AA53" i="31" s="1"/>
  <c r="X31" i="31"/>
  <c r="X34" i="31"/>
  <c r="X48" i="31"/>
  <c r="AB58" i="31"/>
  <c r="AA58" i="31" s="1"/>
  <c r="Y64" i="31"/>
  <c r="AC64" i="31" s="1"/>
  <c r="Y20" i="29"/>
  <c r="I28" i="29"/>
  <c r="X28" i="29" s="1"/>
  <c r="I52" i="29"/>
  <c r="I58" i="29"/>
  <c r="Y25" i="29"/>
  <c r="Z35" i="29"/>
  <c r="Y35" i="29"/>
  <c r="AC35" i="29" s="1"/>
  <c r="Y48" i="30"/>
  <c r="Z48" i="30"/>
  <c r="X60" i="30"/>
  <c r="AB60" i="30"/>
  <c r="AA60" i="30" s="1"/>
  <c r="Z18" i="29"/>
  <c r="Y18" i="29"/>
  <c r="AC18" i="29" s="1"/>
  <c r="Z15" i="29"/>
  <c r="Y15" i="29"/>
  <c r="AC15" i="29" s="1"/>
  <c r="Z32" i="29"/>
  <c r="Y32" i="29"/>
  <c r="AC32" i="29" s="1"/>
  <c r="Y39" i="29"/>
  <c r="AC39" i="29" s="1"/>
  <c r="Z69" i="29"/>
  <c r="Y69" i="29"/>
  <c r="Y20" i="30"/>
  <c r="AC20" i="30" s="1"/>
  <c r="X43" i="30"/>
  <c r="AB43" i="30"/>
  <c r="AA43" i="30" s="1"/>
  <c r="AB27" i="29"/>
  <c r="AA27" i="29" s="1"/>
  <c r="AB26" i="29"/>
  <c r="AA26" i="29" s="1"/>
  <c r="X27" i="29"/>
  <c r="X26" i="29"/>
  <c r="AB30" i="29"/>
  <c r="AA30" i="29" s="1"/>
  <c r="AB29" i="29"/>
  <c r="AA29" i="29" s="1"/>
  <c r="X30" i="29"/>
  <c r="X29" i="29"/>
  <c r="AB13" i="29"/>
  <c r="AA13" i="29" s="1"/>
  <c r="AB12" i="29"/>
  <c r="AA12" i="29" s="1"/>
  <c r="X13" i="29"/>
  <c r="X12" i="29"/>
  <c r="Y21" i="29"/>
  <c r="AC21" i="29" s="1"/>
  <c r="Y24" i="29"/>
  <c r="AC24" i="29" s="1"/>
  <c r="Z33" i="29"/>
  <c r="Z54" i="29"/>
  <c r="Y54" i="29"/>
  <c r="AC54" i="29" s="1"/>
  <c r="Z14" i="29"/>
  <c r="Y14" i="29"/>
  <c r="AC14" i="29" s="1"/>
  <c r="X17" i="29"/>
  <c r="X16" i="29"/>
  <c r="Y38" i="29"/>
  <c r="AC38" i="29" s="1"/>
  <c r="I46" i="29"/>
  <c r="Y62" i="30"/>
  <c r="Z62" i="30"/>
  <c r="AB69" i="29"/>
  <c r="AA69" i="29" s="1"/>
  <c r="Y45" i="30"/>
  <c r="Z45" i="30"/>
  <c r="AB56" i="30"/>
  <c r="AA56" i="30" s="1"/>
  <c r="X56" i="30"/>
  <c r="I40" i="30"/>
  <c r="AB19" i="29"/>
  <c r="AA19" i="29" s="1"/>
  <c r="AB33" i="29"/>
  <c r="AA33" i="29" s="1"/>
  <c r="AC33" i="29" s="1"/>
  <c r="X56" i="29"/>
  <c r="AB57" i="29"/>
  <c r="AA57" i="29" s="1"/>
  <c r="Y62" i="29"/>
  <c r="AC62" i="29" s="1"/>
  <c r="Z66" i="29"/>
  <c r="Y66" i="29"/>
  <c r="AC66" i="29" s="1"/>
  <c r="Z37" i="30"/>
  <c r="Y37" i="30"/>
  <c r="Y53" i="30"/>
  <c r="AC53" i="30" s="1"/>
  <c r="AB36" i="29"/>
  <c r="AA36" i="29" s="1"/>
  <c r="AB42" i="29"/>
  <c r="AA42" i="29" s="1"/>
  <c r="AB20" i="29"/>
  <c r="AA20" i="29" s="1"/>
  <c r="AB23" i="29"/>
  <c r="AA23" i="29" s="1"/>
  <c r="AB37" i="29"/>
  <c r="AA37" i="29" s="1"/>
  <c r="AB47" i="29"/>
  <c r="AA47" i="29" s="1"/>
  <c r="X57" i="29"/>
  <c r="X61" i="29"/>
  <c r="AB39" i="30"/>
  <c r="AA39" i="30" s="1"/>
  <c r="X39" i="30"/>
  <c r="Z57" i="30"/>
  <c r="Y57" i="30"/>
  <c r="AC57" i="30" s="1"/>
  <c r="AB69" i="30"/>
  <c r="AA69" i="30" s="1"/>
  <c r="AB68" i="29"/>
  <c r="AA68" i="29" s="1"/>
  <c r="X68" i="29"/>
  <c r="AB25" i="30"/>
  <c r="AA25" i="30" s="1"/>
  <c r="X25" i="30"/>
  <c r="Z40" i="30"/>
  <c r="Y40" i="30"/>
  <c r="Y34" i="29"/>
  <c r="AC34" i="29" s="1"/>
  <c r="AB49" i="29"/>
  <c r="AA49" i="29" s="1"/>
  <c r="Y51" i="29"/>
  <c r="AC51" i="29" s="1"/>
  <c r="AB52" i="29"/>
  <c r="AA52" i="29" s="1"/>
  <c r="X53" i="29"/>
  <c r="Y60" i="29"/>
  <c r="X10" i="30"/>
  <c r="Y33" i="30"/>
  <c r="AB42" i="30"/>
  <c r="AA42" i="30" s="1"/>
  <c r="X42" i="30"/>
  <c r="AB55" i="30"/>
  <c r="AA55" i="30" s="1"/>
  <c r="AB59" i="30"/>
  <c r="AA59" i="30" s="1"/>
  <c r="AB58" i="30"/>
  <c r="AA58" i="30" s="1"/>
  <c r="X59" i="30"/>
  <c r="X58" i="30"/>
  <c r="Z68" i="30"/>
  <c r="Y68" i="30"/>
  <c r="AC68" i="30" s="1"/>
  <c r="X19" i="29"/>
  <c r="X22" i="29"/>
  <c r="X43" i="29"/>
  <c r="X49" i="29"/>
  <c r="AB21" i="30"/>
  <c r="AA21" i="30" s="1"/>
  <c r="X29" i="30"/>
  <c r="X28" i="30"/>
  <c r="X36" i="29"/>
  <c r="X42" i="29"/>
  <c r="Y59" i="29"/>
  <c r="AC59" i="29" s="1"/>
  <c r="Z63" i="29"/>
  <c r="Y63" i="29"/>
  <c r="AC63" i="29" s="1"/>
  <c r="X48" i="29"/>
  <c r="AB50" i="29"/>
  <c r="AA50" i="29" s="1"/>
  <c r="X52" i="29"/>
  <c r="AB56" i="29"/>
  <c r="AA56" i="29" s="1"/>
  <c r="X15" i="30"/>
  <c r="X14" i="30"/>
  <c r="AB15" i="30"/>
  <c r="AA15" i="30" s="1"/>
  <c r="Z54" i="30"/>
  <c r="Y54" i="30"/>
  <c r="Z65" i="30"/>
  <c r="AB60" i="29"/>
  <c r="AA60" i="29" s="1"/>
  <c r="X67" i="29"/>
  <c r="AB14" i="30"/>
  <c r="AA14" i="30" s="1"/>
  <c r="X21" i="30"/>
  <c r="X24" i="30"/>
  <c r="AB31" i="30"/>
  <c r="AA31" i="30" s="1"/>
  <c r="AC31" i="30" s="1"/>
  <c r="AB34" i="30"/>
  <c r="AA34" i="30" s="1"/>
  <c r="X38" i="30"/>
  <c r="X41" i="30"/>
  <c r="AB45" i="30"/>
  <c r="AA45" i="30" s="1"/>
  <c r="AB48" i="30"/>
  <c r="AA48" i="30" s="1"/>
  <c r="X55" i="30"/>
  <c r="AB62" i="30"/>
  <c r="AA62" i="30" s="1"/>
  <c r="AB65" i="30"/>
  <c r="AA65" i="30" s="1"/>
  <c r="AC65" i="30" s="1"/>
  <c r="X69" i="30"/>
  <c r="AB32" i="30"/>
  <c r="AA32" i="30" s="1"/>
  <c r="AC32" i="30" s="1"/>
  <c r="AB35" i="30"/>
  <c r="AA35" i="30" s="1"/>
  <c r="AC35" i="30" s="1"/>
  <c r="X16" i="30"/>
  <c r="X30" i="30"/>
  <c r="AB40" i="30"/>
  <c r="AA40" i="30" s="1"/>
  <c r="X44" i="30"/>
  <c r="Y46" i="30"/>
  <c r="AC46" i="30" s="1"/>
  <c r="X47" i="30"/>
  <c r="X61" i="30"/>
  <c r="X64" i="30"/>
  <c r="X34" i="30"/>
  <c r="Z32" i="28"/>
  <c r="Y32" i="28"/>
  <c r="Z35" i="28"/>
  <c r="Y35" i="28"/>
  <c r="AC44" i="28"/>
  <c r="Z49" i="28"/>
  <c r="Y49" i="28"/>
  <c r="Z63" i="28"/>
  <c r="Y63" i="28"/>
  <c r="Z15" i="28"/>
  <c r="AC31" i="28"/>
  <c r="Z18" i="28"/>
  <c r="Y18" i="28"/>
  <c r="Z24" i="28"/>
  <c r="Y24" i="28"/>
  <c r="Z33" i="28"/>
  <c r="Y33" i="28"/>
  <c r="AC33" i="28" s="1"/>
  <c r="Z36" i="28"/>
  <c r="Y36" i="28"/>
  <c r="AC48" i="28"/>
  <c r="Z52" i="28"/>
  <c r="Y52" i="28"/>
  <c r="Z59" i="28"/>
  <c r="Y59" i="28"/>
  <c r="AC62" i="28"/>
  <c r="Z50" i="28"/>
  <c r="Y50" i="28"/>
  <c r="Z66" i="28"/>
  <c r="Y66" i="28"/>
  <c r="Y19" i="28"/>
  <c r="Z38" i="28"/>
  <c r="Y38" i="28"/>
  <c r="AC38" i="28" s="1"/>
  <c r="Z41" i="28"/>
  <c r="AB12" i="28"/>
  <c r="AA12" i="28" s="1"/>
  <c r="AC12" i="28" s="1"/>
  <c r="X22" i="28"/>
  <c r="AB26" i="28"/>
  <c r="AA26" i="28" s="1"/>
  <c r="AC26" i="28" s="1"/>
  <c r="AB29" i="28"/>
  <c r="AA29" i="28" s="1"/>
  <c r="AC29" i="28" s="1"/>
  <c r="Z31" i="28"/>
  <c r="AB43" i="28"/>
  <c r="AA43" i="28" s="1"/>
  <c r="Z45" i="28"/>
  <c r="Z48" i="28"/>
  <c r="X53" i="28"/>
  <c r="AB57" i="28"/>
  <c r="AA57" i="28" s="1"/>
  <c r="AB60" i="28"/>
  <c r="AA60" i="28" s="1"/>
  <c r="Z62" i="28"/>
  <c r="Z65" i="28"/>
  <c r="X67" i="28"/>
  <c r="X20" i="28"/>
  <c r="X23" i="28"/>
  <c r="X37" i="28"/>
  <c r="X51" i="28"/>
  <c r="X54" i="28"/>
  <c r="X68" i="28"/>
  <c r="AB14" i="28"/>
  <c r="AA14" i="28" s="1"/>
  <c r="AB34" i="28"/>
  <c r="AA34" i="28" s="1"/>
  <c r="Y40" i="28"/>
  <c r="AC40" i="28" s="1"/>
  <c r="X58" i="28"/>
  <c r="X69" i="28"/>
  <c r="I10" i="28"/>
  <c r="X10" i="28" s="1"/>
  <c r="AB15" i="28"/>
  <c r="AA15" i="28" s="1"/>
  <c r="AB18" i="28"/>
  <c r="AA18" i="28" s="1"/>
  <c r="X25" i="28"/>
  <c r="X28" i="28"/>
  <c r="AB32" i="28"/>
  <c r="AA32" i="28" s="1"/>
  <c r="AB35" i="28"/>
  <c r="AA35" i="28" s="1"/>
  <c r="X39" i="28"/>
  <c r="X42" i="28"/>
  <c r="AB49" i="28"/>
  <c r="AA49" i="28" s="1"/>
  <c r="AB52" i="28"/>
  <c r="AA52" i="28" s="1"/>
  <c r="X56" i="28"/>
  <c r="AB63" i="28"/>
  <c r="AA63" i="28" s="1"/>
  <c r="AB66" i="28"/>
  <c r="AA66" i="28" s="1"/>
  <c r="AB19" i="28"/>
  <c r="AA19" i="28" s="1"/>
  <c r="AB36" i="28"/>
  <c r="AA36" i="28" s="1"/>
  <c r="AB50" i="28"/>
  <c r="AA50" i="28" s="1"/>
  <c r="AB53" i="28"/>
  <c r="AA53" i="28" s="1"/>
  <c r="Y57" i="28"/>
  <c r="Z13" i="27"/>
  <c r="Y13" i="27"/>
  <c r="AC20" i="26"/>
  <c r="Y24" i="26"/>
  <c r="Z24" i="26"/>
  <c r="X43" i="26"/>
  <c r="AB43" i="26"/>
  <c r="AA43" i="26" s="1"/>
  <c r="AB48" i="26"/>
  <c r="AA48" i="26" s="1"/>
  <c r="X48" i="26"/>
  <c r="X47" i="26"/>
  <c r="AB47" i="26"/>
  <c r="AA47" i="26" s="1"/>
  <c r="Z21" i="26"/>
  <c r="AB30" i="26"/>
  <c r="AA30" i="26" s="1"/>
  <c r="AB29" i="26"/>
  <c r="AA29" i="26" s="1"/>
  <c r="X29" i="26"/>
  <c r="X30" i="26"/>
  <c r="AB13" i="26"/>
  <c r="AA13" i="26" s="1"/>
  <c r="X13" i="26"/>
  <c r="Z53" i="26"/>
  <c r="Y53" i="26"/>
  <c r="Z30" i="27"/>
  <c r="Z31" i="26"/>
  <c r="Y31" i="26"/>
  <c r="AC31" i="26" s="1"/>
  <c r="Y15" i="26"/>
  <c r="Z19" i="26"/>
  <c r="Y12" i="26"/>
  <c r="AC12" i="26" s="1"/>
  <c r="I10" i="26"/>
  <c r="X10" i="26" s="1"/>
  <c r="X28" i="26"/>
  <c r="Y39" i="26"/>
  <c r="Z39" i="26"/>
  <c r="Z14" i="26"/>
  <c r="AB15" i="26"/>
  <c r="AA15" i="26" s="1"/>
  <c r="X27" i="26"/>
  <c r="AB27" i="26"/>
  <c r="AA27" i="26" s="1"/>
  <c r="AB26" i="26"/>
  <c r="AA26" i="26" s="1"/>
  <c r="X26" i="26"/>
  <c r="AC33" i="26"/>
  <c r="Z60" i="26"/>
  <c r="AB14" i="26"/>
  <c r="AA14" i="26" s="1"/>
  <c r="AC14" i="26" s="1"/>
  <c r="Z38" i="26"/>
  <c r="Y38" i="26"/>
  <c r="Y42" i="26"/>
  <c r="Z42" i="26"/>
  <c r="Y68" i="26"/>
  <c r="Z37" i="27"/>
  <c r="Y37" i="27"/>
  <c r="X16" i="26"/>
  <c r="AB50" i="26"/>
  <c r="AA50" i="26" s="1"/>
  <c r="AB24" i="26"/>
  <c r="AA24" i="26" s="1"/>
  <c r="X34" i="26"/>
  <c r="AB38" i="26"/>
  <c r="AA38" i="26" s="1"/>
  <c r="AB39" i="26"/>
  <c r="AA39" i="26" s="1"/>
  <c r="X40" i="26"/>
  <c r="Y46" i="26"/>
  <c r="AC46" i="26" s="1"/>
  <c r="I52" i="26"/>
  <c r="I64" i="26"/>
  <c r="X15" i="27"/>
  <c r="AB15" i="27"/>
  <c r="AA15" i="27" s="1"/>
  <c r="X32" i="27"/>
  <c r="AB33" i="27"/>
  <c r="AA33" i="27" s="1"/>
  <c r="AB32" i="27"/>
  <c r="AA32" i="27" s="1"/>
  <c r="X33" i="27"/>
  <c r="AB39" i="27"/>
  <c r="AA39" i="27" s="1"/>
  <c r="X39" i="27"/>
  <c r="Z41" i="27"/>
  <c r="Y41" i="27"/>
  <c r="AC41" i="27" s="1"/>
  <c r="X32" i="26"/>
  <c r="X35" i="26"/>
  <c r="AB42" i="26"/>
  <c r="AA42" i="26" s="1"/>
  <c r="AB52" i="26"/>
  <c r="AA52" i="26" s="1"/>
  <c r="AB53" i="26"/>
  <c r="AA53" i="26" s="1"/>
  <c r="AB60" i="26"/>
  <c r="AA60" i="26" s="1"/>
  <c r="AB13" i="27"/>
  <c r="AA13" i="27" s="1"/>
  <c r="AB30" i="27"/>
  <c r="AA30" i="27" s="1"/>
  <c r="AB37" i="27"/>
  <c r="AA37" i="27" s="1"/>
  <c r="Y48" i="27"/>
  <c r="AC48" i="27" s="1"/>
  <c r="Z48" i="27"/>
  <c r="I40" i="26"/>
  <c r="I10" i="27"/>
  <c r="X10" i="27" s="1"/>
  <c r="AB11" i="27"/>
  <c r="AA11" i="27" s="1"/>
  <c r="X12" i="27"/>
  <c r="X11" i="27"/>
  <c r="AB12" i="27"/>
  <c r="AA12" i="27" s="1"/>
  <c r="X29" i="27"/>
  <c r="X28" i="27"/>
  <c r="AB29" i="27"/>
  <c r="AA29" i="27" s="1"/>
  <c r="I34" i="27"/>
  <c r="X35" i="27"/>
  <c r="AB36" i="27"/>
  <c r="AA36" i="27" s="1"/>
  <c r="AB35" i="27"/>
  <c r="AA35" i="27" s="1"/>
  <c r="X36" i="27"/>
  <c r="Z52" i="27"/>
  <c r="Y52" i="27"/>
  <c r="AB45" i="26"/>
  <c r="AA45" i="26" s="1"/>
  <c r="X45" i="26"/>
  <c r="X55" i="26"/>
  <c r="AB55" i="26"/>
  <c r="AA55" i="26" s="1"/>
  <c r="X56" i="26"/>
  <c r="AB62" i="26"/>
  <c r="AA62" i="26" s="1"/>
  <c r="X62" i="26"/>
  <c r="X63" i="26"/>
  <c r="X18" i="27"/>
  <c r="AB19" i="27"/>
  <c r="AA19" i="27" s="1"/>
  <c r="AB18" i="27"/>
  <c r="AA18" i="27" s="1"/>
  <c r="X19" i="27"/>
  <c r="Z24" i="27"/>
  <c r="Y24" i="27"/>
  <c r="AC24" i="27" s="1"/>
  <c r="Y40" i="27"/>
  <c r="AC40" i="27" s="1"/>
  <c r="AB65" i="26"/>
  <c r="AA65" i="26" s="1"/>
  <c r="X65" i="26"/>
  <c r="AC65" i="27"/>
  <c r="AC44" i="26"/>
  <c r="Y49" i="26"/>
  <c r="AC49" i="26" s="1"/>
  <c r="Y50" i="26"/>
  <c r="AC54" i="26"/>
  <c r="X58" i="26"/>
  <c r="AB58" i="26"/>
  <c r="AA58" i="26" s="1"/>
  <c r="AC61" i="26"/>
  <c r="Y66" i="26"/>
  <c r="AC66" i="26" s="1"/>
  <c r="Y14" i="27"/>
  <c r="AC14" i="27" s="1"/>
  <c r="Z14" i="27"/>
  <c r="I16" i="27"/>
  <c r="X16" i="27" s="1"/>
  <c r="X22" i="27"/>
  <c r="Y31" i="27"/>
  <c r="Z31" i="27"/>
  <c r="Z38" i="27"/>
  <c r="Y38" i="27"/>
  <c r="AC38" i="27" s="1"/>
  <c r="I40" i="27"/>
  <c r="X41" i="26"/>
  <c r="AB41" i="26"/>
  <c r="AA41" i="26" s="1"/>
  <c r="Z44" i="26"/>
  <c r="X52" i="26"/>
  <c r="Z54" i="26"/>
  <c r="X59" i="26"/>
  <c r="Z61" i="26"/>
  <c r="X64" i="26"/>
  <c r="Z21" i="27"/>
  <c r="Y21" i="27"/>
  <c r="AB25" i="27"/>
  <c r="AA25" i="27" s="1"/>
  <c r="X26" i="27"/>
  <c r="X25" i="27"/>
  <c r="AB26" i="27"/>
  <c r="AA26" i="27" s="1"/>
  <c r="Z66" i="27"/>
  <c r="Y66" i="27"/>
  <c r="AB68" i="26"/>
  <c r="AA68" i="26" s="1"/>
  <c r="X69" i="26"/>
  <c r="AB69" i="26"/>
  <c r="AA69" i="26" s="1"/>
  <c r="Y34" i="27"/>
  <c r="AC34" i="27" s="1"/>
  <c r="Z34" i="27"/>
  <c r="Y44" i="27"/>
  <c r="AC44" i="27" s="1"/>
  <c r="AB43" i="27"/>
  <c r="AA43" i="27" s="1"/>
  <c r="AB46" i="27"/>
  <c r="AA46" i="27" s="1"/>
  <c r="AC46" i="27" s="1"/>
  <c r="X50" i="27"/>
  <c r="I52" i="27"/>
  <c r="X53" i="27"/>
  <c r="AB57" i="27"/>
  <c r="AA57" i="27" s="1"/>
  <c r="AB60" i="27"/>
  <c r="AA60" i="27" s="1"/>
  <c r="Z62" i="27"/>
  <c r="Z65" i="27"/>
  <c r="X67" i="27"/>
  <c r="AB47" i="27"/>
  <c r="AA47" i="27" s="1"/>
  <c r="X51" i="27"/>
  <c r="X54" i="27"/>
  <c r="X68" i="27"/>
  <c r="X42" i="27"/>
  <c r="AB49" i="27"/>
  <c r="AA49" i="27" s="1"/>
  <c r="AB52" i="27"/>
  <c r="AA52" i="27" s="1"/>
  <c r="Y55" i="27"/>
  <c r="AC55" i="27" s="1"/>
  <c r="X56" i="27"/>
  <c r="I58" i="27"/>
  <c r="Y58" i="27"/>
  <c r="AC58" i="27" s="1"/>
  <c r="X59" i="27"/>
  <c r="AB63" i="27"/>
  <c r="AA63" i="27" s="1"/>
  <c r="AB66" i="27"/>
  <c r="AA66" i="27" s="1"/>
  <c r="Y69" i="27"/>
  <c r="AC69" i="27" s="1"/>
  <c r="X43" i="27"/>
  <c r="AB50" i="27"/>
  <c r="AA50" i="27" s="1"/>
  <c r="AB53" i="27"/>
  <c r="AA53" i="27" s="1"/>
  <c r="X57" i="27"/>
  <c r="X60" i="27"/>
  <c r="AB67" i="27"/>
  <c r="AA67" i="27" s="1"/>
  <c r="Y27" i="24"/>
  <c r="X30" i="24"/>
  <c r="X29" i="24"/>
  <c r="AB30" i="24"/>
  <c r="AA30" i="24" s="1"/>
  <c r="Y40" i="24"/>
  <c r="AC40" i="24" s="1"/>
  <c r="AC62" i="24"/>
  <c r="AB26" i="24"/>
  <c r="AA26" i="24" s="1"/>
  <c r="I28" i="24"/>
  <c r="X28" i="24" s="1"/>
  <c r="X12" i="24"/>
  <c r="AB13" i="24"/>
  <c r="AA13" i="24" s="1"/>
  <c r="X13" i="24"/>
  <c r="Y14" i="24"/>
  <c r="AC14" i="24" s="1"/>
  <c r="AB37" i="24"/>
  <c r="AA37" i="24" s="1"/>
  <c r="X37" i="24"/>
  <c r="Z61" i="24"/>
  <c r="Y61" i="24"/>
  <c r="Z63" i="24"/>
  <c r="Y63" i="24"/>
  <c r="AB12" i="24"/>
  <c r="AA12" i="24" s="1"/>
  <c r="I16" i="24"/>
  <c r="X16" i="24" s="1"/>
  <c r="Y31" i="24"/>
  <c r="AC31" i="24" s="1"/>
  <c r="Z31" i="24"/>
  <c r="Y34" i="24"/>
  <c r="AC34" i="24" s="1"/>
  <c r="Z49" i="24"/>
  <c r="Y49" i="24"/>
  <c r="AC49" i="24" s="1"/>
  <c r="Z25" i="24"/>
  <c r="AB29" i="24"/>
  <c r="AA29" i="24" s="1"/>
  <c r="Z38" i="24"/>
  <c r="Y38" i="24"/>
  <c r="AC38" i="24" s="1"/>
  <c r="Y45" i="24"/>
  <c r="AC45" i="24" s="1"/>
  <c r="Z45" i="24"/>
  <c r="Z52" i="24"/>
  <c r="Y52" i="24"/>
  <c r="AC52" i="24" s="1"/>
  <c r="AC65" i="24"/>
  <c r="Z41" i="24"/>
  <c r="Y41" i="24"/>
  <c r="AC41" i="24" s="1"/>
  <c r="Z57" i="24"/>
  <c r="Y57" i="24"/>
  <c r="AC57" i="24" s="1"/>
  <c r="Z32" i="24"/>
  <c r="Y32" i="24"/>
  <c r="AC32" i="24" s="1"/>
  <c r="Z66" i="24"/>
  <c r="Y66" i="24"/>
  <c r="X22" i="24"/>
  <c r="X26" i="24"/>
  <c r="AB27" i="24"/>
  <c r="AA27" i="24" s="1"/>
  <c r="X33" i="24"/>
  <c r="X36" i="24"/>
  <c r="AB46" i="24"/>
  <c r="AA46" i="24" s="1"/>
  <c r="X50" i="24"/>
  <c r="I52" i="24"/>
  <c r="X53" i="24"/>
  <c r="Z62" i="24"/>
  <c r="Z65" i="24"/>
  <c r="X67" i="24"/>
  <c r="AB44" i="24"/>
  <c r="AA44" i="24" s="1"/>
  <c r="AC44" i="24" s="1"/>
  <c r="AB47" i="24"/>
  <c r="AA47" i="24" s="1"/>
  <c r="X51" i="24"/>
  <c r="X54" i="24"/>
  <c r="AB61" i="24"/>
  <c r="AA61" i="24" s="1"/>
  <c r="X68" i="24"/>
  <c r="Y55" i="24"/>
  <c r="I58" i="24"/>
  <c r="Y58" i="24"/>
  <c r="AC58" i="24" s="1"/>
  <c r="AB63" i="24"/>
  <c r="AA63" i="24" s="1"/>
  <c r="AB66" i="24"/>
  <c r="AA66" i="24" s="1"/>
  <c r="Y69" i="24"/>
  <c r="AC69" i="24" s="1"/>
  <c r="AB33" i="24"/>
  <c r="AA33" i="24" s="1"/>
  <c r="AB36" i="24"/>
  <c r="AA36" i="24" s="1"/>
  <c r="Y39" i="24"/>
  <c r="AC39" i="24" s="1"/>
  <c r="Y42" i="24"/>
  <c r="AC42" i="24" s="1"/>
  <c r="X43" i="24"/>
  <c r="X46" i="24"/>
  <c r="AB50" i="24"/>
  <c r="AA50" i="24" s="1"/>
  <c r="AB53" i="24"/>
  <c r="AA53" i="24" s="1"/>
  <c r="Y56" i="24"/>
  <c r="AC56" i="24" s="1"/>
  <c r="X60" i="24"/>
  <c r="AB67" i="24"/>
  <c r="AA67" i="24" s="1"/>
  <c r="T69" i="21"/>
  <c r="Q69" i="21"/>
  <c r="T68" i="21"/>
  <c r="Q68" i="21"/>
  <c r="T67" i="21"/>
  <c r="Q67" i="21"/>
  <c r="AB68" i="21" s="1"/>
  <c r="AA68" i="21" s="1"/>
  <c r="T66" i="21"/>
  <c r="Q66" i="21"/>
  <c r="T65" i="21"/>
  <c r="Q65" i="21"/>
  <c r="X66" i="21" s="1"/>
  <c r="Y66" i="21" s="1"/>
  <c r="T64" i="21"/>
  <c r="Q64" i="21"/>
  <c r="H64" i="21"/>
  <c r="I64" i="21" s="1"/>
  <c r="T63" i="21"/>
  <c r="Q63" i="21"/>
  <c r="X63" i="21" s="1"/>
  <c r="T62" i="21"/>
  <c r="Q62" i="21"/>
  <c r="T61" i="21"/>
  <c r="Q61" i="21"/>
  <c r="T60" i="21"/>
  <c r="Q60" i="21"/>
  <c r="T59" i="21"/>
  <c r="Q59" i="21"/>
  <c r="AB59" i="21" s="1"/>
  <c r="AA59" i="21" s="1"/>
  <c r="T58" i="21"/>
  <c r="Q58" i="21"/>
  <c r="AB58" i="21" s="1"/>
  <c r="AA58" i="21" s="1"/>
  <c r="H58" i="21"/>
  <c r="I58" i="21" s="1"/>
  <c r="T57" i="21"/>
  <c r="Q57" i="21"/>
  <c r="T56" i="21"/>
  <c r="Q56" i="21"/>
  <c r="AB56" i="21" s="1"/>
  <c r="AA56" i="21" s="1"/>
  <c r="T55" i="21"/>
  <c r="Q55" i="21"/>
  <c r="T54" i="21"/>
  <c r="Q54" i="21"/>
  <c r="X55" i="21" s="1"/>
  <c r="T53" i="21"/>
  <c r="Q53" i="21"/>
  <c r="T52" i="21"/>
  <c r="Q52" i="21"/>
  <c r="AB52" i="21" s="1"/>
  <c r="AA52" i="21" s="1"/>
  <c r="H52" i="21"/>
  <c r="T51" i="21"/>
  <c r="Q51" i="21"/>
  <c r="T50" i="21"/>
  <c r="Q50" i="21"/>
  <c r="T49" i="21"/>
  <c r="Q49" i="21"/>
  <c r="T48" i="21"/>
  <c r="Q48" i="21"/>
  <c r="T47" i="21"/>
  <c r="Q47" i="21"/>
  <c r="T46" i="21"/>
  <c r="Q46" i="21"/>
  <c r="X46" i="21" s="1"/>
  <c r="H46" i="21"/>
  <c r="I46" i="21" s="1"/>
  <c r="T45" i="21"/>
  <c r="Q45" i="21"/>
  <c r="T44" i="21"/>
  <c r="Q44" i="21"/>
  <c r="T43" i="21"/>
  <c r="Q43" i="21"/>
  <c r="T42" i="21"/>
  <c r="Q42" i="21"/>
  <c r="T41" i="21"/>
  <c r="Q41" i="21"/>
  <c r="X40" i="21"/>
  <c r="Z40" i="21" s="1"/>
  <c r="T40" i="21"/>
  <c r="Q40" i="21"/>
  <c r="AB40" i="21" s="1"/>
  <c r="AA40" i="21" s="1"/>
  <c r="H40" i="21"/>
  <c r="T39" i="21"/>
  <c r="Q39" i="21"/>
  <c r="T38" i="21"/>
  <c r="Q38" i="21"/>
  <c r="T37" i="21"/>
  <c r="Q37" i="21"/>
  <c r="T36" i="21"/>
  <c r="Q36" i="21"/>
  <c r="T35" i="21"/>
  <c r="Q35" i="21"/>
  <c r="X34" i="21"/>
  <c r="Y34" i="21" s="1"/>
  <c r="T34" i="21"/>
  <c r="Q34" i="21"/>
  <c r="H34" i="21"/>
  <c r="I34" i="21" s="1"/>
  <c r="T33" i="21"/>
  <c r="Q33" i="21"/>
  <c r="T32" i="21"/>
  <c r="Q32" i="21"/>
  <c r="T31" i="21"/>
  <c r="Q31" i="21"/>
  <c r="T30" i="21"/>
  <c r="Q30" i="21"/>
  <c r="T29" i="21"/>
  <c r="Q29" i="21"/>
  <c r="T28" i="21"/>
  <c r="Q28" i="21"/>
  <c r="H28" i="21"/>
  <c r="I28" i="21" s="1"/>
  <c r="T27" i="21"/>
  <c r="Q27" i="21"/>
  <c r="T26" i="21"/>
  <c r="Q26" i="21"/>
  <c r="T25" i="21"/>
  <c r="Q25" i="21"/>
  <c r="T24" i="21"/>
  <c r="Q24" i="21"/>
  <c r="T23" i="21"/>
  <c r="Q23" i="21"/>
  <c r="T22" i="21"/>
  <c r="Q22" i="21"/>
  <c r="H22" i="21"/>
  <c r="I22" i="21" s="1"/>
  <c r="T21" i="21"/>
  <c r="Q21" i="21"/>
  <c r="T20" i="21"/>
  <c r="Q20" i="21"/>
  <c r="T19" i="21"/>
  <c r="Q19" i="21"/>
  <c r="T18" i="21"/>
  <c r="Q18" i="21"/>
  <c r="T17" i="21"/>
  <c r="Q17" i="21"/>
  <c r="T16" i="21"/>
  <c r="Q16" i="21"/>
  <c r="H16" i="21"/>
  <c r="I16" i="21" s="1"/>
  <c r="T15" i="21"/>
  <c r="Q15" i="21"/>
  <c r="T14" i="21"/>
  <c r="Q14" i="21"/>
  <c r="T13" i="21"/>
  <c r="Q13" i="21"/>
  <c r="T12" i="21"/>
  <c r="Q12" i="21"/>
  <c r="T11" i="21"/>
  <c r="Q11" i="21"/>
  <c r="T10" i="21"/>
  <c r="Q10" i="21"/>
  <c r="H10" i="21"/>
  <c r="I10" i="21" s="1"/>
  <c r="K42" i="30"/>
  <c r="K56" i="29"/>
  <c r="K13" i="26"/>
  <c r="K50" i="26"/>
  <c r="K48" i="28"/>
  <c r="K47" i="30"/>
  <c r="K68" i="32"/>
  <c r="K53" i="24"/>
  <c r="K32" i="21"/>
  <c r="K17" i="24"/>
  <c r="K68" i="26"/>
  <c r="K29" i="27"/>
  <c r="K14" i="29"/>
  <c r="K55" i="31"/>
  <c r="K49" i="32"/>
  <c r="K21" i="30"/>
  <c r="K23" i="30"/>
  <c r="K17" i="32"/>
  <c r="K20" i="27"/>
  <c r="K20" i="29"/>
  <c r="K15" i="26"/>
  <c r="K26" i="30"/>
  <c r="K41" i="27"/>
  <c r="K17" i="28"/>
  <c r="K47" i="31"/>
  <c r="K23" i="28"/>
  <c r="K17" i="27"/>
  <c r="K37" i="32"/>
  <c r="K44" i="21"/>
  <c r="K14" i="32"/>
  <c r="K53" i="29"/>
  <c r="K39" i="24"/>
  <c r="K45" i="31"/>
  <c r="K59" i="30"/>
  <c r="K31" i="28"/>
  <c r="K11" i="30"/>
  <c r="K59" i="27"/>
  <c r="K23" i="21"/>
  <c r="K60" i="27"/>
  <c r="K47" i="32"/>
  <c r="K53" i="26"/>
  <c r="K59" i="26"/>
  <c r="K14" i="31"/>
  <c r="K15" i="28"/>
  <c r="K67" i="30"/>
  <c r="K17" i="21"/>
  <c r="K26" i="26"/>
  <c r="K14" i="26"/>
  <c r="K50" i="24"/>
  <c r="K19" i="26"/>
  <c r="K24" i="30"/>
  <c r="K65" i="24"/>
  <c r="K18" i="27"/>
  <c r="K25" i="24"/>
  <c r="K42" i="28"/>
  <c r="K45" i="27"/>
  <c r="K48" i="29"/>
  <c r="K25" i="21"/>
  <c r="K65" i="32"/>
  <c r="K24" i="21"/>
  <c r="K57" i="26"/>
  <c r="K65" i="29"/>
  <c r="K27" i="21"/>
  <c r="K33" i="29"/>
  <c r="K42" i="24"/>
  <c r="K68" i="30"/>
  <c r="K32" i="24"/>
  <c r="K68" i="28"/>
  <c r="K38" i="30"/>
  <c r="K39" i="31"/>
  <c r="K13" i="30"/>
  <c r="K27" i="26"/>
  <c r="K55" i="27"/>
  <c r="K31" i="24"/>
  <c r="K18" i="30"/>
  <c r="K47" i="29"/>
  <c r="K45" i="26"/>
  <c r="K36" i="26"/>
  <c r="K35" i="24"/>
  <c r="K19" i="30"/>
  <c r="K24" i="29"/>
  <c r="K36" i="24"/>
  <c r="K69" i="28"/>
  <c r="K39" i="27"/>
  <c r="K37" i="29"/>
  <c r="K45" i="32"/>
  <c r="K18" i="24"/>
  <c r="K30" i="30"/>
  <c r="K23" i="32"/>
  <c r="K49" i="27"/>
  <c r="K25" i="29"/>
  <c r="K53" i="27"/>
  <c r="K47" i="26"/>
  <c r="K12" i="28"/>
  <c r="K57" i="30"/>
  <c r="K47" i="21"/>
  <c r="K41" i="32"/>
  <c r="K27" i="28"/>
  <c r="K38" i="24"/>
  <c r="K63" i="28"/>
  <c r="K36" i="31"/>
  <c r="K32" i="28"/>
  <c r="K57" i="29"/>
  <c r="K42" i="31"/>
  <c r="K25" i="31"/>
  <c r="K66" i="30"/>
  <c r="K48" i="27"/>
  <c r="K17" i="31"/>
  <c r="K48" i="21"/>
  <c r="K13" i="29"/>
  <c r="K20" i="30"/>
  <c r="K65" i="21"/>
  <c r="K30" i="31"/>
  <c r="K21" i="32"/>
  <c r="K44" i="26"/>
  <c r="K21" i="29"/>
  <c r="K31" i="27"/>
  <c r="K45" i="24"/>
  <c r="K36" i="29"/>
  <c r="K56" i="24"/>
  <c r="K66" i="31"/>
  <c r="K37" i="30"/>
  <c r="K30" i="27"/>
  <c r="K61" i="30"/>
  <c r="K45" i="30"/>
  <c r="K25" i="27"/>
  <c r="K32" i="26"/>
  <c r="K24" i="32"/>
  <c r="K27" i="24"/>
  <c r="K35" i="26"/>
  <c r="K60" i="32"/>
  <c r="K36" i="27"/>
  <c r="K56" i="26"/>
  <c r="K32" i="32"/>
  <c r="K57" i="27"/>
  <c r="K13" i="32"/>
  <c r="K66" i="29"/>
  <c r="K17" i="29"/>
  <c r="K14" i="28"/>
  <c r="K67" i="32"/>
  <c r="K68" i="27"/>
  <c r="K21" i="24"/>
  <c r="K42" i="26"/>
  <c r="K41" i="30"/>
  <c r="K29" i="29"/>
  <c r="K53" i="32"/>
  <c r="K19" i="29"/>
  <c r="K26" i="28"/>
  <c r="K60" i="31"/>
  <c r="K63" i="32"/>
  <c r="K53" i="30"/>
  <c r="K53" i="28"/>
  <c r="K62" i="28"/>
  <c r="K65" i="30"/>
  <c r="K60" i="21"/>
  <c r="K30" i="26"/>
  <c r="K56" i="30"/>
  <c r="K11" i="21"/>
  <c r="K20" i="21"/>
  <c r="K27" i="30"/>
  <c r="K18" i="32"/>
  <c r="K30" i="32"/>
  <c r="K26" i="27"/>
  <c r="K66" i="27"/>
  <c r="K51" i="28"/>
  <c r="K49" i="26"/>
  <c r="K11" i="32"/>
  <c r="K54" i="28"/>
  <c r="K39" i="21"/>
  <c r="K14" i="21"/>
  <c r="K54" i="29"/>
  <c r="K48" i="30"/>
  <c r="K51" i="29"/>
  <c r="K67" i="21"/>
  <c r="K54" i="27"/>
  <c r="K39" i="32"/>
  <c r="K56" i="32"/>
  <c r="K11" i="29"/>
  <c r="K25" i="28"/>
  <c r="K49" i="31"/>
  <c r="K51" i="27"/>
  <c r="K26" i="24"/>
  <c r="K53" i="21"/>
  <c r="K37" i="21"/>
  <c r="K32" i="31"/>
  <c r="K42" i="21"/>
  <c r="K20" i="31"/>
  <c r="K33" i="30"/>
  <c r="K49" i="30"/>
  <c r="K69" i="32"/>
  <c r="K26" i="31"/>
  <c r="K69" i="30"/>
  <c r="K41" i="26"/>
  <c r="K35" i="29"/>
  <c r="K61" i="21"/>
  <c r="K61" i="28"/>
  <c r="K41" i="28"/>
  <c r="K51" i="24"/>
  <c r="K12" i="32"/>
  <c r="K67" i="29"/>
  <c r="K62" i="29"/>
  <c r="K13" i="21"/>
  <c r="K20" i="24"/>
  <c r="K43" i="26"/>
  <c r="K15" i="31"/>
  <c r="K20" i="32"/>
  <c r="K47" i="27"/>
  <c r="K51" i="26"/>
  <c r="K59" i="28"/>
  <c r="K18" i="31"/>
  <c r="K15" i="30"/>
  <c r="K24" i="27"/>
  <c r="K24" i="28"/>
  <c r="K55" i="29"/>
  <c r="K61" i="24"/>
  <c r="K19" i="32"/>
  <c r="K65" i="31"/>
  <c r="K62" i="30"/>
  <c r="K56" i="28"/>
  <c r="K48" i="24"/>
  <c r="K35" i="30"/>
  <c r="K65" i="27"/>
  <c r="K54" i="24"/>
  <c r="K57" i="32"/>
  <c r="K50" i="32"/>
  <c r="K51" i="32"/>
  <c r="K11" i="31"/>
  <c r="K42" i="27"/>
  <c r="K12" i="26"/>
  <c r="K44" i="24"/>
  <c r="K53" i="31"/>
  <c r="K61" i="31"/>
  <c r="K43" i="30"/>
  <c r="K27" i="32"/>
  <c r="K59" i="21"/>
  <c r="K65" i="26"/>
  <c r="K45" i="29"/>
  <c r="K30" i="29"/>
  <c r="K68" i="29"/>
  <c r="K13" i="24"/>
  <c r="K24" i="31"/>
  <c r="K35" i="32"/>
  <c r="K37" i="28"/>
  <c r="K13" i="27"/>
  <c r="K59" i="24"/>
  <c r="K62" i="26"/>
  <c r="K13" i="28"/>
  <c r="K37" i="24"/>
  <c r="K17" i="30"/>
  <c r="K25" i="32"/>
  <c r="K33" i="27"/>
  <c r="K15" i="27"/>
  <c r="K61" i="29"/>
  <c r="K37" i="31"/>
  <c r="K27" i="31"/>
  <c r="K43" i="24"/>
  <c r="K31" i="31"/>
  <c r="K43" i="28"/>
  <c r="K18" i="21"/>
  <c r="K23" i="26"/>
  <c r="K19" i="24"/>
  <c r="K11" i="28"/>
  <c r="K69" i="26"/>
  <c r="K35" i="21"/>
  <c r="K19" i="27"/>
  <c r="K18" i="26"/>
  <c r="K62" i="21"/>
  <c r="K69" i="31"/>
  <c r="K43" i="21"/>
  <c r="K36" i="30"/>
  <c r="K33" i="31"/>
  <c r="K29" i="28"/>
  <c r="K38" i="29"/>
  <c r="K54" i="30"/>
  <c r="K31" i="26"/>
  <c r="K37" i="26"/>
  <c r="K50" i="29"/>
  <c r="K42" i="29"/>
  <c r="K38" i="31"/>
  <c r="K67" i="28"/>
  <c r="K66" i="26"/>
  <c r="K15" i="21"/>
  <c r="K63" i="27"/>
  <c r="K21" i="26"/>
  <c r="K20" i="28"/>
  <c r="K56" i="27"/>
  <c r="K44" i="29"/>
  <c r="K15" i="29"/>
  <c r="K15" i="24"/>
  <c r="K44" i="30"/>
  <c r="K50" i="21"/>
  <c r="K38" i="28"/>
  <c r="K33" i="28"/>
  <c r="K43" i="27"/>
  <c r="K41" i="29"/>
  <c r="K62" i="32"/>
  <c r="K41" i="21"/>
  <c r="K66" i="24"/>
  <c r="K37" i="27"/>
  <c r="K29" i="31"/>
  <c r="K12" i="24"/>
  <c r="K66" i="32"/>
  <c r="K69" i="21"/>
  <c r="K57" i="28"/>
  <c r="K61" i="26"/>
  <c r="K47" i="28"/>
  <c r="K63" i="29"/>
  <c r="K35" i="31"/>
  <c r="K32" i="27"/>
  <c r="K45" i="21"/>
  <c r="K26" i="21"/>
  <c r="K60" i="26"/>
  <c r="K11" i="24"/>
  <c r="K33" i="32"/>
  <c r="K31" i="32"/>
  <c r="K27" i="29"/>
  <c r="K62" i="24"/>
  <c r="K61" i="27"/>
  <c r="K50" i="28"/>
  <c r="K44" i="32"/>
  <c r="K41" i="31"/>
  <c r="K57" i="31"/>
  <c r="K24" i="26"/>
  <c r="K51" i="30"/>
  <c r="K59" i="29"/>
  <c r="K48" i="31"/>
  <c r="K54" i="26"/>
  <c r="K67" i="26"/>
  <c r="K12" i="27"/>
  <c r="K33" i="26"/>
  <c r="K54" i="21"/>
  <c r="K60" i="24"/>
  <c r="K60" i="28"/>
  <c r="K26" i="32"/>
  <c r="K45" i="28"/>
  <c r="K14" i="30"/>
  <c r="K43" i="32"/>
  <c r="K23" i="31"/>
  <c r="K49" i="21"/>
  <c r="K51" i="21"/>
  <c r="K54" i="32"/>
  <c r="K67" i="31"/>
  <c r="K63" i="24"/>
  <c r="K66" i="28"/>
  <c r="K68" i="31"/>
  <c r="K36" i="21"/>
  <c r="K33" i="21"/>
  <c r="K63" i="31"/>
  <c r="K55" i="24"/>
  <c r="K44" i="31"/>
  <c r="K42" i="32"/>
  <c r="K17" i="26"/>
  <c r="K23" i="27"/>
  <c r="K68" i="21"/>
  <c r="K31" i="30"/>
  <c r="K56" i="21"/>
  <c r="K30" i="28"/>
  <c r="K21" i="28"/>
  <c r="K62" i="31"/>
  <c r="K55" i="26"/>
  <c r="K38" i="26"/>
  <c r="K35" i="27"/>
  <c r="K12" i="30"/>
  <c r="K19" i="28"/>
  <c r="K48" i="32"/>
  <c r="K30" i="24"/>
  <c r="K62" i="27"/>
  <c r="K14" i="27"/>
  <c r="K21" i="31"/>
  <c r="K69" i="29"/>
  <c r="K30" i="21"/>
  <c r="K25" i="26"/>
  <c r="K60" i="29"/>
  <c r="K29" i="32"/>
  <c r="K11" i="27"/>
  <c r="K55" i="30"/>
  <c r="K39" i="26"/>
  <c r="K12" i="31"/>
  <c r="K11" i="26"/>
  <c r="K67" i="24"/>
  <c r="K32" i="30"/>
  <c r="K49" i="28"/>
  <c r="K13" i="31"/>
  <c r="K59" i="32"/>
  <c r="K38" i="32"/>
  <c r="K26" i="29"/>
  <c r="K31" i="21"/>
  <c r="K19" i="21"/>
  <c r="K49" i="24"/>
  <c r="K39" i="28"/>
  <c r="K57" i="24"/>
  <c r="K39" i="29"/>
  <c r="K24" i="24"/>
  <c r="K55" i="21"/>
  <c r="K23" i="24"/>
  <c r="K38" i="27"/>
  <c r="K18" i="29"/>
  <c r="K29" i="26"/>
  <c r="K61" i="32"/>
  <c r="K25" i="30"/>
  <c r="K29" i="24"/>
  <c r="K54" i="31"/>
  <c r="K44" i="28"/>
  <c r="K21" i="21"/>
  <c r="K20" i="26"/>
  <c r="K12" i="29"/>
  <c r="K49" i="29"/>
  <c r="K29" i="30"/>
  <c r="K33" i="24"/>
  <c r="K50" i="31"/>
  <c r="K38" i="21"/>
  <c r="K15" i="32"/>
  <c r="K44" i="27"/>
  <c r="K32" i="29"/>
  <c r="K41" i="24"/>
  <c r="K21" i="27"/>
  <c r="K69" i="27"/>
  <c r="K29" i="21"/>
  <c r="K14" i="24"/>
  <c r="K50" i="30"/>
  <c r="K51" i="31"/>
  <c r="K18" i="28"/>
  <c r="K63" i="21"/>
  <c r="K57" i="21"/>
  <c r="K27" i="27"/>
  <c r="K48" i="26"/>
  <c r="K55" i="32"/>
  <c r="K35" i="28"/>
  <c r="K31" i="29"/>
  <c r="K43" i="29"/>
  <c r="K39" i="30"/>
  <c r="K12" i="21"/>
  <c r="K50" i="27"/>
  <c r="K68" i="24"/>
  <c r="K65" i="28"/>
  <c r="K60" i="30"/>
  <c r="K36" i="32"/>
  <c r="K59" i="31"/>
  <c r="K66" i="21"/>
  <c r="K43" i="31"/>
  <c r="K63" i="26"/>
  <c r="K23" i="29"/>
  <c r="K63" i="30"/>
  <c r="K47" i="24"/>
  <c r="K55" i="28"/>
  <c r="K67" i="27"/>
  <c r="K56" i="31"/>
  <c r="K19" i="31"/>
  <c r="K36" i="28"/>
  <c r="K69" i="24"/>
  <c r="Z27" i="30" l="1"/>
  <c r="AC33" i="30"/>
  <c r="Z26" i="30"/>
  <c r="Z13" i="32"/>
  <c r="Y15" i="24"/>
  <c r="AC15" i="24" s="1"/>
  <c r="AC43" i="31"/>
  <c r="Y37" i="31"/>
  <c r="AC37" i="31" s="1"/>
  <c r="Z36" i="31"/>
  <c r="Z22" i="35"/>
  <c r="Y22" i="35"/>
  <c r="X27" i="21"/>
  <c r="Y27" i="21" s="1"/>
  <c r="AC42" i="26"/>
  <c r="AC67" i="31"/>
  <c r="AC68" i="32"/>
  <c r="Y40" i="32"/>
  <c r="Z62" i="32"/>
  <c r="AC15" i="32"/>
  <c r="Y52" i="35"/>
  <c r="AC52" i="35" s="1"/>
  <c r="Z52" i="35"/>
  <c r="AC45" i="31"/>
  <c r="AC40" i="35"/>
  <c r="Y13" i="35"/>
  <c r="AC13" i="35" s="1"/>
  <c r="Z13" i="35"/>
  <c r="AC61" i="31"/>
  <c r="Y65" i="31"/>
  <c r="AC65" i="31" s="1"/>
  <c r="Y27" i="28"/>
  <c r="AC68" i="35"/>
  <c r="AC45" i="35"/>
  <c r="AC60" i="31"/>
  <c r="Z15" i="32"/>
  <c r="AC33" i="32"/>
  <c r="AC41" i="29"/>
  <c r="AC64" i="35"/>
  <c r="AC47" i="35"/>
  <c r="X61" i="21"/>
  <c r="AC54" i="30"/>
  <c r="Y57" i="35"/>
  <c r="AC57" i="35" s="1"/>
  <c r="AC37" i="35"/>
  <c r="Y53" i="35"/>
  <c r="AC53" i="35" s="1"/>
  <c r="AC15" i="35"/>
  <c r="X33" i="21"/>
  <c r="AB65" i="21"/>
  <c r="AA65" i="21" s="1"/>
  <c r="Y44" i="32"/>
  <c r="AC44" i="32" s="1"/>
  <c r="Y54" i="32"/>
  <c r="Y22" i="30"/>
  <c r="Z59" i="24"/>
  <c r="Y50" i="35"/>
  <c r="AC50" i="35" s="1"/>
  <c r="AC32" i="32"/>
  <c r="Y23" i="32"/>
  <c r="AC30" i="32"/>
  <c r="AC14" i="32"/>
  <c r="AC13" i="32"/>
  <c r="AC33" i="31"/>
  <c r="Z33" i="31"/>
  <c r="Z14" i="28"/>
  <c r="AC14" i="28"/>
  <c r="AC32" i="38"/>
  <c r="AC24" i="28"/>
  <c r="Y21" i="28"/>
  <c r="AC21" i="28" s="1"/>
  <c r="Y33" i="38"/>
  <c r="AC33" i="38" s="1"/>
  <c r="Z33" i="38"/>
  <c r="AC27" i="24"/>
  <c r="AC21" i="27"/>
  <c r="Y20" i="35"/>
  <c r="Y19" i="35"/>
  <c r="Y18" i="35"/>
  <c r="Y17" i="35"/>
  <c r="Z17" i="35"/>
  <c r="X18" i="35" s="1"/>
  <c r="Z18" i="35" s="1"/>
  <c r="X19" i="35" s="1"/>
  <c r="Z19" i="35" s="1"/>
  <c r="X20" i="35" s="1"/>
  <c r="Z20" i="35" s="1"/>
  <c r="X21" i="35" s="1"/>
  <c r="Z38" i="35"/>
  <c r="Y38" i="35"/>
  <c r="AC38" i="35" s="1"/>
  <c r="Z10" i="35"/>
  <c r="X11" i="35" s="1"/>
  <c r="Y10" i="35"/>
  <c r="Y48" i="35"/>
  <c r="AC48" i="35" s="1"/>
  <c r="Z48" i="35"/>
  <c r="Y28" i="35"/>
  <c r="AC28" i="35" s="1"/>
  <c r="Z28" i="35"/>
  <c r="Z58" i="35"/>
  <c r="Y58" i="35"/>
  <c r="AC58" i="35" s="1"/>
  <c r="AC32" i="35"/>
  <c r="AC35" i="35"/>
  <c r="AC49" i="35"/>
  <c r="Z39" i="35"/>
  <c r="Y39" i="35"/>
  <c r="AC39" i="35" s="1"/>
  <c r="Z69" i="35"/>
  <c r="Y69" i="35"/>
  <c r="AC69" i="35" s="1"/>
  <c r="Y62" i="35"/>
  <c r="AC62" i="35" s="1"/>
  <c r="Z62" i="35"/>
  <c r="Y34" i="35"/>
  <c r="AC34" i="35" s="1"/>
  <c r="Z34" i="35"/>
  <c r="Y59" i="35"/>
  <c r="AC59" i="35" s="1"/>
  <c r="Z59" i="35"/>
  <c r="Y25" i="35"/>
  <c r="AC25" i="35" s="1"/>
  <c r="Z25" i="35"/>
  <c r="Z55" i="35"/>
  <c r="Y55" i="35"/>
  <c r="AC55" i="35" s="1"/>
  <c r="AC66" i="35"/>
  <c r="Y31" i="35"/>
  <c r="AC31" i="35" s="1"/>
  <c r="Z31" i="35"/>
  <c r="Y56" i="35"/>
  <c r="AC56" i="35" s="1"/>
  <c r="Z56" i="35"/>
  <c r="Z24" i="35"/>
  <c r="Y24" i="35"/>
  <c r="AC24" i="35" s="1"/>
  <c r="AC23" i="35"/>
  <c r="AC63" i="35"/>
  <c r="Y65" i="35"/>
  <c r="AC65" i="35" s="1"/>
  <c r="Z65" i="35"/>
  <c r="Y14" i="35"/>
  <c r="AC14" i="35" s="1"/>
  <c r="Z14" i="35"/>
  <c r="Y42" i="35"/>
  <c r="AC42" i="35" s="1"/>
  <c r="Z42" i="35"/>
  <c r="Z41" i="35"/>
  <c r="Y41" i="35"/>
  <c r="AC41" i="35" s="1"/>
  <c r="Z21" i="35"/>
  <c r="Y21" i="35"/>
  <c r="AB27" i="21"/>
  <c r="AA27" i="21" s="1"/>
  <c r="X31" i="21"/>
  <c r="Y31" i="21" s="1"/>
  <c r="AB38" i="21"/>
  <c r="AA38" i="21" s="1"/>
  <c r="AB45" i="21"/>
  <c r="AA45" i="21" s="1"/>
  <c r="AC55" i="24"/>
  <c r="Z35" i="24"/>
  <c r="Z16" i="28"/>
  <c r="X17" i="28" s="1"/>
  <c r="Y17" i="28" s="1"/>
  <c r="AC37" i="30"/>
  <c r="Y44" i="31"/>
  <c r="AC44" i="31" s="1"/>
  <c r="Z21" i="31"/>
  <c r="AC27" i="28"/>
  <c r="Z45" i="27"/>
  <c r="Y63" i="27"/>
  <c r="Z34" i="28"/>
  <c r="Y55" i="28"/>
  <c r="AC55" i="28" s="1"/>
  <c r="AC26" i="30"/>
  <c r="AC47" i="31"/>
  <c r="Y27" i="32"/>
  <c r="AC27" i="32" s="1"/>
  <c r="AC67" i="32"/>
  <c r="Z30" i="32"/>
  <c r="Y44" i="29"/>
  <c r="AC44" i="29" s="1"/>
  <c r="Z44" i="29"/>
  <c r="AB14" i="21"/>
  <c r="AA14" i="21" s="1"/>
  <c r="X32" i="21"/>
  <c r="Y32" i="21" s="1"/>
  <c r="Y69" i="31"/>
  <c r="AC69" i="31" s="1"/>
  <c r="Z53" i="32"/>
  <c r="Y12" i="32"/>
  <c r="AC12" i="32" s="1"/>
  <c r="Y65" i="29"/>
  <c r="AC65" i="29" s="1"/>
  <c r="Z16" i="31"/>
  <c r="AB61" i="21"/>
  <c r="AA61" i="21" s="1"/>
  <c r="Z48" i="24"/>
  <c r="AC66" i="24"/>
  <c r="AC31" i="27"/>
  <c r="AC59" i="28"/>
  <c r="Y19" i="31"/>
  <c r="AC19" i="31" s="1"/>
  <c r="Y49" i="27"/>
  <c r="Y50" i="29"/>
  <c r="AC50" i="29" s="1"/>
  <c r="Y67" i="30"/>
  <c r="AC67" i="30" s="1"/>
  <c r="Y24" i="24"/>
  <c r="AC24" i="24" s="1"/>
  <c r="AB48" i="21"/>
  <c r="AA48" i="21" s="1"/>
  <c r="AB69" i="21"/>
  <c r="AA69" i="21" s="1"/>
  <c r="AC34" i="28"/>
  <c r="Z31" i="29"/>
  <c r="Y57" i="31"/>
  <c r="AC57" i="31" s="1"/>
  <c r="AC26" i="32"/>
  <c r="Z26" i="28"/>
  <c r="AC25" i="29"/>
  <c r="Y23" i="29"/>
  <c r="AC23" i="29" s="1"/>
  <c r="Y27" i="27"/>
  <c r="AC27" i="27" s="1"/>
  <c r="Y61" i="21"/>
  <c r="Z61" i="21"/>
  <c r="AB15" i="21"/>
  <c r="AA15" i="21" s="1"/>
  <c r="X39" i="21"/>
  <c r="AB49" i="21"/>
  <c r="AA49" i="21" s="1"/>
  <c r="Y51" i="30"/>
  <c r="AC51" i="30" s="1"/>
  <c r="Z20" i="26"/>
  <c r="Z47" i="24"/>
  <c r="Y47" i="24"/>
  <c r="AC47" i="24" s="1"/>
  <c r="AB30" i="21"/>
  <c r="AA30" i="21" s="1"/>
  <c r="X35" i="21"/>
  <c r="Y35" i="21" s="1"/>
  <c r="AC35" i="21" s="1"/>
  <c r="AB55" i="21"/>
  <c r="AA55" i="21" s="1"/>
  <c r="Z66" i="21"/>
  <c r="Z40" i="29"/>
  <c r="Y40" i="29"/>
  <c r="AC40" i="29" s="1"/>
  <c r="X52" i="21"/>
  <c r="Y52" i="21" s="1"/>
  <c r="AC52" i="21" s="1"/>
  <c r="X64" i="21"/>
  <c r="Z64" i="21" s="1"/>
  <c r="AC65" i="28"/>
  <c r="Y49" i="32"/>
  <c r="AC49" i="32" s="1"/>
  <c r="Y47" i="28"/>
  <c r="AC47" i="28" s="1"/>
  <c r="Z63" i="32"/>
  <c r="Y63" i="32"/>
  <c r="AC63" i="32" s="1"/>
  <c r="AB31" i="21"/>
  <c r="AA31" i="21" s="1"/>
  <c r="AC31" i="21" s="1"/>
  <c r="X44" i="21"/>
  <c r="Y44" i="21" s="1"/>
  <c r="AB51" i="21"/>
  <c r="AA51" i="21" s="1"/>
  <c r="AB54" i="21"/>
  <c r="AA54" i="21" s="1"/>
  <c r="AB64" i="21"/>
  <c r="AA64" i="21" s="1"/>
  <c r="Y63" i="31"/>
  <c r="AC63" i="31" s="1"/>
  <c r="AC21" i="31"/>
  <c r="Z29" i="28"/>
  <c r="X21" i="21"/>
  <c r="Y21" i="21" s="1"/>
  <c r="AB46" i="21"/>
  <c r="AA46" i="21" s="1"/>
  <c r="AB66" i="21"/>
  <c r="AA66" i="21" s="1"/>
  <c r="AC53" i="32"/>
  <c r="Y63" i="30"/>
  <c r="AC63" i="30" s="1"/>
  <c r="AC50" i="32"/>
  <c r="Y18" i="32"/>
  <c r="AC53" i="31"/>
  <c r="Z25" i="26"/>
  <c r="Y25" i="26"/>
  <c r="AC25" i="26" s="1"/>
  <c r="Y20" i="27"/>
  <c r="AC20" i="27" s="1"/>
  <c r="Y46" i="21"/>
  <c r="Z46" i="21"/>
  <c r="Y63" i="21"/>
  <c r="Z63" i="21"/>
  <c r="Z35" i="21"/>
  <c r="Z44" i="21"/>
  <c r="Y64" i="21"/>
  <c r="Z45" i="29"/>
  <c r="Y45" i="29"/>
  <c r="AC45" i="29" s="1"/>
  <c r="Y37" i="26"/>
  <c r="AC37" i="26" s="1"/>
  <c r="Z37" i="26"/>
  <c r="X37" i="21"/>
  <c r="Z37" i="21" s="1"/>
  <c r="Z48" i="32"/>
  <c r="Y48" i="32"/>
  <c r="AC48" i="32" s="1"/>
  <c r="Y22" i="26"/>
  <c r="Z22" i="26"/>
  <c r="Z49" i="30"/>
  <c r="Y49" i="30"/>
  <c r="AC49" i="30" s="1"/>
  <c r="Y51" i="26"/>
  <c r="AC51" i="26" s="1"/>
  <c r="Z51" i="26"/>
  <c r="Y31" i="32"/>
  <c r="AC31" i="32" s="1"/>
  <c r="Z31" i="32"/>
  <c r="Z66" i="32"/>
  <c r="Y66" i="32"/>
  <c r="AC66" i="32" s="1"/>
  <c r="Z30" i="28"/>
  <c r="Y30" i="28"/>
  <c r="AC30" i="28" s="1"/>
  <c r="X45" i="21"/>
  <c r="Y45" i="21" s="1"/>
  <c r="AB21" i="21"/>
  <c r="AA21" i="21" s="1"/>
  <c r="X30" i="21"/>
  <c r="Y30" i="21" s="1"/>
  <c r="AB33" i="21"/>
  <c r="AA33" i="21" s="1"/>
  <c r="X50" i="21"/>
  <c r="X51" i="21"/>
  <c r="Z51" i="21" s="1"/>
  <c r="AC57" i="28"/>
  <c r="Y64" i="32"/>
  <c r="AC64" i="32" s="1"/>
  <c r="Z64" i="32"/>
  <c r="Z47" i="27"/>
  <c r="Y47" i="27"/>
  <c r="AC47" i="27" s="1"/>
  <c r="Z50" i="30"/>
  <c r="Y50" i="30"/>
  <c r="AC50" i="30" s="1"/>
  <c r="AB25" i="21"/>
  <c r="AA25" i="21" s="1"/>
  <c r="X47" i="21"/>
  <c r="AB63" i="21"/>
  <c r="AA63" i="21" s="1"/>
  <c r="X69" i="21"/>
  <c r="Z69" i="21" s="1"/>
  <c r="Y37" i="29"/>
  <c r="AC37" i="29" s="1"/>
  <c r="Z37" i="29"/>
  <c r="Z35" i="32"/>
  <c r="Y35" i="32"/>
  <c r="AC35" i="32" s="1"/>
  <c r="Z61" i="27"/>
  <c r="Y61" i="27"/>
  <c r="AC61" i="27" s="1"/>
  <c r="X15" i="21"/>
  <c r="Y15" i="21" s="1"/>
  <c r="AB20" i="21"/>
  <c r="AA20" i="21" s="1"/>
  <c r="AB32" i="21"/>
  <c r="AA32" i="21" s="1"/>
  <c r="AC32" i="21" s="1"/>
  <c r="AB37" i="21"/>
  <c r="AA37" i="21" s="1"/>
  <c r="AB39" i="21"/>
  <c r="AA39" i="21" s="1"/>
  <c r="AB41" i="21"/>
  <c r="AA41" i="21" s="1"/>
  <c r="X49" i="21"/>
  <c r="X54" i="21"/>
  <c r="Z54" i="21" s="1"/>
  <c r="X65" i="21"/>
  <c r="Y65" i="21" s="1"/>
  <c r="AC48" i="30"/>
  <c r="Z52" i="32"/>
  <c r="Y52" i="32"/>
  <c r="AC52" i="32" s="1"/>
  <c r="Z67" i="26"/>
  <c r="Y67" i="26"/>
  <c r="AC67" i="26" s="1"/>
  <c r="Z64" i="29"/>
  <c r="Y64" i="29"/>
  <c r="AC64" i="29" s="1"/>
  <c r="Z64" i="28"/>
  <c r="Y64" i="28"/>
  <c r="AC64" i="28" s="1"/>
  <c r="AC66" i="30"/>
  <c r="Z23" i="26"/>
  <c r="Y23" i="26"/>
  <c r="AC23" i="26" s="1"/>
  <c r="Z64" i="24"/>
  <c r="Y64" i="24"/>
  <c r="AC64" i="24" s="1"/>
  <c r="X48" i="21"/>
  <c r="Y48" i="21" s="1"/>
  <c r="AC48" i="21" s="1"/>
  <c r="AB35" i="21"/>
  <c r="AA35" i="21" s="1"/>
  <c r="AB42" i="21"/>
  <c r="AA42" i="21" s="1"/>
  <c r="AB62" i="21"/>
  <c r="AA62" i="21" s="1"/>
  <c r="X62" i="21"/>
  <c r="Y62" i="21" s="1"/>
  <c r="AB67" i="21"/>
  <c r="AA67" i="21" s="1"/>
  <c r="X68" i="21"/>
  <c r="Z68" i="21" s="1"/>
  <c r="AC60" i="26"/>
  <c r="Z61" i="28"/>
  <c r="Y61" i="28"/>
  <c r="AC61" i="28" s="1"/>
  <c r="Y60" i="28"/>
  <c r="AC60" i="28" s="1"/>
  <c r="Z60" i="28"/>
  <c r="Z46" i="29"/>
  <c r="Y46" i="29"/>
  <c r="AC46" i="29" s="1"/>
  <c r="X38" i="21"/>
  <c r="AB44" i="21"/>
  <c r="AA44" i="21" s="1"/>
  <c r="AB47" i="21"/>
  <c r="AA47" i="21" s="1"/>
  <c r="X59" i="21"/>
  <c r="Z59" i="21" s="1"/>
  <c r="Z32" i="30"/>
  <c r="Y58" i="29"/>
  <c r="AC58" i="29" s="1"/>
  <c r="Z58" i="29"/>
  <c r="Y43" i="28"/>
  <c r="AC43" i="28" s="1"/>
  <c r="Z43" i="28"/>
  <c r="Z52" i="30"/>
  <c r="Y52" i="30"/>
  <c r="AC52" i="30" s="1"/>
  <c r="Z57" i="26"/>
  <c r="Y57" i="26"/>
  <c r="AC57" i="26" s="1"/>
  <c r="Z47" i="29"/>
  <c r="Y47" i="29"/>
  <c r="AC47" i="29" s="1"/>
  <c r="X10" i="21"/>
  <c r="Y10" i="21" s="1"/>
  <c r="Z11" i="29"/>
  <c r="Y11" i="29"/>
  <c r="Y10" i="29"/>
  <c r="AC39" i="26"/>
  <c r="AC38" i="26"/>
  <c r="Y10" i="24"/>
  <c r="Y11" i="24"/>
  <c r="Y17" i="32"/>
  <c r="AC17" i="32" s="1"/>
  <c r="Y16" i="32"/>
  <c r="AC18" i="32"/>
  <c r="AC23" i="32"/>
  <c r="AC35" i="31"/>
  <c r="Y23" i="30"/>
  <c r="AC23" i="30" s="1"/>
  <c r="X16" i="21"/>
  <c r="Y16" i="21" s="1"/>
  <c r="Z32" i="21"/>
  <c r="X14" i="21"/>
  <c r="Z14" i="21" s="1"/>
  <c r="Z39" i="32"/>
  <c r="Y39" i="32"/>
  <c r="AC39" i="32" s="1"/>
  <c r="AC40" i="32"/>
  <c r="Z21" i="32"/>
  <c r="Y21" i="32"/>
  <c r="AC21" i="32" s="1"/>
  <c r="Z41" i="32"/>
  <c r="Y41" i="32"/>
  <c r="AC41" i="32" s="1"/>
  <c r="Z28" i="32"/>
  <c r="Y28" i="32"/>
  <c r="AC20" i="32"/>
  <c r="Y22" i="32"/>
  <c r="Z22" i="32"/>
  <c r="Z25" i="32"/>
  <c r="Y25" i="32"/>
  <c r="AC25" i="32" s="1"/>
  <c r="Z58" i="32"/>
  <c r="Y58" i="32"/>
  <c r="AC58" i="32" s="1"/>
  <c r="Z38" i="32"/>
  <c r="Y38" i="32"/>
  <c r="AC38" i="32" s="1"/>
  <c r="AC65" i="32"/>
  <c r="Z29" i="32"/>
  <c r="Y29" i="32"/>
  <c r="AC29" i="32" s="1"/>
  <c r="Z55" i="32"/>
  <c r="Y55" i="32"/>
  <c r="AC55" i="32" s="1"/>
  <c r="AC37" i="32"/>
  <c r="Z42" i="32"/>
  <c r="Y42" i="32"/>
  <c r="AC42" i="32" s="1"/>
  <c r="Z59" i="32"/>
  <c r="Y59" i="32"/>
  <c r="AC59" i="32" s="1"/>
  <c r="Z11" i="32"/>
  <c r="Y11" i="32"/>
  <c r="AC11" i="32" s="1"/>
  <c r="AC54" i="32"/>
  <c r="Z10" i="32"/>
  <c r="Y10" i="32"/>
  <c r="Z56" i="32"/>
  <c r="Y56" i="32"/>
  <c r="AC56" i="32" s="1"/>
  <c r="Z69" i="32"/>
  <c r="Y69" i="32"/>
  <c r="AC69" i="32" s="1"/>
  <c r="Z24" i="32"/>
  <c r="Y24" i="32"/>
  <c r="AC24" i="32" s="1"/>
  <c r="AC62" i="32"/>
  <c r="Z10" i="31"/>
  <c r="X11" i="31" s="1"/>
  <c r="Z11" i="31" s="1"/>
  <c r="X12" i="31" s="1"/>
  <c r="Y12" i="31" s="1"/>
  <c r="Y10" i="31"/>
  <c r="AC66" i="31"/>
  <c r="Z46" i="31"/>
  <c r="Y46" i="31"/>
  <c r="AC46" i="31" s="1"/>
  <c r="Z55" i="31"/>
  <c r="Y55" i="31"/>
  <c r="AC55" i="31" s="1"/>
  <c r="Z56" i="31"/>
  <c r="Y56" i="31"/>
  <c r="AC56" i="31" s="1"/>
  <c r="Y22" i="31"/>
  <c r="Z22" i="31"/>
  <c r="X23" i="31" s="1"/>
  <c r="Z42" i="31"/>
  <c r="Y42" i="31"/>
  <c r="AC42" i="31" s="1"/>
  <c r="AC15" i="31"/>
  <c r="AC32" i="31"/>
  <c r="Z28" i="31"/>
  <c r="X29" i="31" s="1"/>
  <c r="Z29" i="31" s="1"/>
  <c r="X30" i="31" s="1"/>
  <c r="Y30" i="31" s="1"/>
  <c r="Y28" i="31"/>
  <c r="Z25" i="31"/>
  <c r="Y25" i="31"/>
  <c r="AC25" i="31" s="1"/>
  <c r="Y48" i="31"/>
  <c r="AC48" i="31" s="1"/>
  <c r="Z48" i="31"/>
  <c r="Y34" i="31"/>
  <c r="AC34" i="31" s="1"/>
  <c r="Z34" i="31"/>
  <c r="Z38" i="31"/>
  <c r="Y38" i="31"/>
  <c r="AC38" i="31" s="1"/>
  <c r="Z39" i="31"/>
  <c r="Y39" i="31"/>
  <c r="AC39" i="31" s="1"/>
  <c r="Z41" i="31"/>
  <c r="Y41" i="31"/>
  <c r="AC41" i="31" s="1"/>
  <c r="Y31" i="31"/>
  <c r="AC31" i="31" s="1"/>
  <c r="Z31" i="31"/>
  <c r="Z59" i="31"/>
  <c r="Y59" i="31"/>
  <c r="AC59" i="31" s="1"/>
  <c r="Z58" i="31"/>
  <c r="Y58" i="31"/>
  <c r="AC58" i="31" s="1"/>
  <c r="AC18" i="31"/>
  <c r="AC49" i="31"/>
  <c r="AC52" i="31"/>
  <c r="Z44" i="30"/>
  <c r="Y44" i="30"/>
  <c r="AC44" i="30" s="1"/>
  <c r="Y14" i="30"/>
  <c r="AC14" i="30" s="1"/>
  <c r="Z14" i="30"/>
  <c r="Z58" i="30"/>
  <c r="Y58" i="30"/>
  <c r="AC58" i="30" s="1"/>
  <c r="Z53" i="29"/>
  <c r="Y53" i="29"/>
  <c r="AC53" i="29" s="1"/>
  <c r="Z25" i="30"/>
  <c r="Y25" i="30"/>
  <c r="AC25" i="30" s="1"/>
  <c r="Z60" i="30"/>
  <c r="Y60" i="30"/>
  <c r="AC60" i="30" s="1"/>
  <c r="Z29" i="29"/>
  <c r="Y29" i="29"/>
  <c r="AC29" i="29" s="1"/>
  <c r="Z28" i="29"/>
  <c r="Y28" i="29"/>
  <c r="Z68" i="29"/>
  <c r="Y68" i="29"/>
  <c r="AC68" i="29" s="1"/>
  <c r="Z57" i="29"/>
  <c r="Y57" i="29"/>
  <c r="AC57" i="29" s="1"/>
  <c r="Z56" i="29"/>
  <c r="Y56" i="29"/>
  <c r="AC56" i="29" s="1"/>
  <c r="Z16" i="30"/>
  <c r="X17" i="30" s="1"/>
  <c r="Y17" i="30" s="1"/>
  <c r="Y16" i="30"/>
  <c r="Y36" i="29"/>
  <c r="AC36" i="29" s="1"/>
  <c r="Z36" i="29"/>
  <c r="Y43" i="29"/>
  <c r="AC43" i="29" s="1"/>
  <c r="Z43" i="29"/>
  <c r="Y10" i="30"/>
  <c r="Z10" i="30"/>
  <c r="X11" i="30" s="1"/>
  <c r="Y11" i="30" s="1"/>
  <c r="Z56" i="30"/>
  <c r="Y56" i="30"/>
  <c r="AC56" i="30" s="1"/>
  <c r="Z15" i="30"/>
  <c r="Y15" i="30"/>
  <c r="AC15" i="30" s="1"/>
  <c r="Z59" i="30"/>
  <c r="Y59" i="30"/>
  <c r="AC59" i="30" s="1"/>
  <c r="Z39" i="30"/>
  <c r="Y39" i="30"/>
  <c r="AC39" i="30" s="1"/>
  <c r="Z24" i="30"/>
  <c r="Y24" i="30"/>
  <c r="AC24" i="30" s="1"/>
  <c r="Z17" i="29"/>
  <c r="Y17" i="29"/>
  <c r="AC17" i="29" s="1"/>
  <c r="Z30" i="29"/>
  <c r="Y30" i="29"/>
  <c r="AC30" i="29" s="1"/>
  <c r="Z43" i="30"/>
  <c r="Y43" i="30"/>
  <c r="AC43" i="30" s="1"/>
  <c r="Y34" i="30"/>
  <c r="AC34" i="30" s="1"/>
  <c r="Z34" i="30"/>
  <c r="Z55" i="30"/>
  <c r="Y55" i="30"/>
  <c r="AC55" i="30" s="1"/>
  <c r="Z21" i="30"/>
  <c r="Y21" i="30"/>
  <c r="AC21" i="30" s="1"/>
  <c r="Y52" i="29"/>
  <c r="AC52" i="29" s="1"/>
  <c r="Z52" i="29"/>
  <c r="Z64" i="30"/>
  <c r="Y64" i="30"/>
  <c r="AC64" i="30" s="1"/>
  <c r="Y22" i="29"/>
  <c r="Z22" i="29"/>
  <c r="AC62" i="30"/>
  <c r="AC20" i="29"/>
  <c r="Z30" i="30"/>
  <c r="Y30" i="30"/>
  <c r="AC30" i="30" s="1"/>
  <c r="Y42" i="29"/>
  <c r="AC42" i="29" s="1"/>
  <c r="Z42" i="29"/>
  <c r="Y49" i="29"/>
  <c r="AC49" i="29" s="1"/>
  <c r="Z49" i="29"/>
  <c r="Z48" i="29"/>
  <c r="Y48" i="29"/>
  <c r="AC48" i="29" s="1"/>
  <c r="Y19" i="29"/>
  <c r="AC19" i="29" s="1"/>
  <c r="Z19" i="29"/>
  <c r="Y12" i="29"/>
  <c r="AC12" i="29" s="1"/>
  <c r="Z12" i="29"/>
  <c r="Z26" i="29"/>
  <c r="Y26" i="29"/>
  <c r="AC26" i="29" s="1"/>
  <c r="AC69" i="29"/>
  <c r="Z61" i="29"/>
  <c r="Y61" i="29"/>
  <c r="AC61" i="29" s="1"/>
  <c r="Z16" i="29"/>
  <c r="Y16" i="29"/>
  <c r="Z61" i="30"/>
  <c r="Y61" i="30"/>
  <c r="AC61" i="30" s="1"/>
  <c r="Z47" i="30"/>
  <c r="Y47" i="30"/>
  <c r="AC47" i="30" s="1"/>
  <c r="Z41" i="30"/>
  <c r="Y41" i="30"/>
  <c r="AC41" i="30" s="1"/>
  <c r="Y67" i="29"/>
  <c r="AC67" i="29" s="1"/>
  <c r="Z67" i="29"/>
  <c r="Z28" i="30"/>
  <c r="Y28" i="30"/>
  <c r="AC40" i="30"/>
  <c r="AC45" i="30"/>
  <c r="Z13" i="29"/>
  <c r="Y13" i="29"/>
  <c r="AC13" i="29" s="1"/>
  <c r="Z27" i="29"/>
  <c r="Y27" i="29"/>
  <c r="AC27" i="29" s="1"/>
  <c r="Z69" i="30"/>
  <c r="Y69" i="30"/>
  <c r="AC69" i="30" s="1"/>
  <c r="Z38" i="30"/>
  <c r="Y38" i="30"/>
  <c r="AC38" i="30" s="1"/>
  <c r="Z29" i="30"/>
  <c r="Y29" i="30"/>
  <c r="AC29" i="30" s="1"/>
  <c r="Z42" i="30"/>
  <c r="Y42" i="30"/>
  <c r="AC42" i="30" s="1"/>
  <c r="AC60" i="29"/>
  <c r="Z10" i="28"/>
  <c r="X11" i="28" s="1"/>
  <c r="Z11" i="28" s="1"/>
  <c r="Y10" i="28"/>
  <c r="Z54" i="28"/>
  <c r="Y54" i="28"/>
  <c r="AC54" i="28" s="1"/>
  <c r="AC19" i="28"/>
  <c r="Z58" i="28"/>
  <c r="Y58" i="28"/>
  <c r="AC58" i="28" s="1"/>
  <c r="AC66" i="28"/>
  <c r="AC18" i="28"/>
  <c r="AC15" i="28"/>
  <c r="AC35" i="28"/>
  <c r="Z69" i="28"/>
  <c r="Y69" i="28"/>
  <c r="AC69" i="28" s="1"/>
  <c r="Z56" i="28"/>
  <c r="Y56" i="28"/>
  <c r="AC56" i="28" s="1"/>
  <c r="Z28" i="28"/>
  <c r="Y28" i="28"/>
  <c r="Z37" i="28"/>
  <c r="Y37" i="28"/>
  <c r="AC37" i="28" s="1"/>
  <c r="Z53" i="28"/>
  <c r="Y53" i="28"/>
  <c r="AC53" i="28" s="1"/>
  <c r="Z22" i="28"/>
  <c r="Y22" i="28"/>
  <c r="AC36" i="28"/>
  <c r="Z25" i="28"/>
  <c r="Y25" i="28"/>
  <c r="AC25" i="28" s="1"/>
  <c r="Z23" i="28"/>
  <c r="Y23" i="28"/>
  <c r="AC23" i="28" s="1"/>
  <c r="AC63" i="28"/>
  <c r="AC32" i="28"/>
  <c r="Z20" i="28"/>
  <c r="Y20" i="28"/>
  <c r="AC20" i="28" s="1"/>
  <c r="Z51" i="28"/>
  <c r="Y51" i="28"/>
  <c r="AC51" i="28" s="1"/>
  <c r="Z42" i="28"/>
  <c r="Y42" i="28"/>
  <c r="AC42" i="28" s="1"/>
  <c r="Z67" i="28"/>
  <c r="Y67" i="28"/>
  <c r="AC67" i="28" s="1"/>
  <c r="AC50" i="28"/>
  <c r="AC49" i="28"/>
  <c r="Z39" i="28"/>
  <c r="Y39" i="28"/>
  <c r="AC39" i="28" s="1"/>
  <c r="Z68" i="28"/>
  <c r="Y68" i="28"/>
  <c r="AC68" i="28" s="1"/>
  <c r="AC52" i="28"/>
  <c r="Z10" i="26"/>
  <c r="X11" i="26" s="1"/>
  <c r="Z11" i="26" s="1"/>
  <c r="Y10" i="26"/>
  <c r="Y22" i="27"/>
  <c r="Z22" i="27"/>
  <c r="X23" i="27" s="1"/>
  <c r="Z23" i="27" s="1"/>
  <c r="Z36" i="27"/>
  <c r="Y36" i="27"/>
  <c r="AC36" i="27" s="1"/>
  <c r="AC66" i="27"/>
  <c r="Y41" i="26"/>
  <c r="AC41" i="26" s="1"/>
  <c r="Z41" i="26"/>
  <c r="Y42" i="27"/>
  <c r="AC42" i="27" s="1"/>
  <c r="Z42" i="27"/>
  <c r="Y64" i="26"/>
  <c r="AC64" i="26" s="1"/>
  <c r="Z64" i="26"/>
  <c r="Z16" i="27"/>
  <c r="X17" i="27" s="1"/>
  <c r="Y17" i="27" s="1"/>
  <c r="Y16" i="27"/>
  <c r="AC50" i="26"/>
  <c r="AC49" i="27"/>
  <c r="Y18" i="27"/>
  <c r="AC18" i="27" s="1"/>
  <c r="Z18" i="27"/>
  <c r="Z45" i="26"/>
  <c r="Y45" i="26"/>
  <c r="AC45" i="26" s="1"/>
  <c r="AC63" i="27"/>
  <c r="Y26" i="26"/>
  <c r="AC26" i="26" s="1"/>
  <c r="Z26" i="26"/>
  <c r="Z28" i="26"/>
  <c r="Y28" i="26"/>
  <c r="Z30" i="26"/>
  <c r="Y30" i="26"/>
  <c r="AC30" i="26" s="1"/>
  <c r="AC24" i="26"/>
  <c r="Y58" i="26"/>
  <c r="AC58" i="26" s="1"/>
  <c r="Z58" i="26"/>
  <c r="Z55" i="26"/>
  <c r="Y55" i="26"/>
  <c r="AC55" i="26" s="1"/>
  <c r="Z60" i="27"/>
  <c r="Y60" i="27"/>
  <c r="AC60" i="27" s="1"/>
  <c r="Z59" i="27"/>
  <c r="Y59" i="27"/>
  <c r="AC59" i="27" s="1"/>
  <c r="Z68" i="27"/>
  <c r="Y68" i="27"/>
  <c r="AC68" i="27" s="1"/>
  <c r="Z63" i="26"/>
  <c r="Y63" i="26"/>
  <c r="AC63" i="26" s="1"/>
  <c r="Y35" i="27"/>
  <c r="AC35" i="27" s="1"/>
  <c r="Z35" i="27"/>
  <c r="Y11" i="27"/>
  <c r="AC11" i="27" s="1"/>
  <c r="Z11" i="27"/>
  <c r="Y39" i="27"/>
  <c r="AC39" i="27" s="1"/>
  <c r="Z39" i="27"/>
  <c r="AC37" i="27"/>
  <c r="Z29" i="26"/>
  <c r="Y29" i="26"/>
  <c r="AC29" i="26" s="1"/>
  <c r="Z54" i="27"/>
  <c r="Y54" i="27"/>
  <c r="AC54" i="27" s="1"/>
  <c r="Z53" i="27"/>
  <c r="Y53" i="27"/>
  <c r="AC53" i="27" s="1"/>
  <c r="Y59" i="26"/>
  <c r="AC59" i="26" s="1"/>
  <c r="Z59" i="26"/>
  <c r="Z62" i="26"/>
  <c r="Y62" i="26"/>
  <c r="AC62" i="26" s="1"/>
  <c r="AC52" i="27"/>
  <c r="Z12" i="27"/>
  <c r="Y12" i="27"/>
  <c r="AC12" i="27" s="1"/>
  <c r="Y15" i="27"/>
  <c r="AC15" i="27" s="1"/>
  <c r="Z15" i="27"/>
  <c r="Z34" i="26"/>
  <c r="Y34" i="26"/>
  <c r="AC34" i="26" s="1"/>
  <c r="Y47" i="26"/>
  <c r="AC47" i="26" s="1"/>
  <c r="Z47" i="26"/>
  <c r="Z51" i="27"/>
  <c r="Y51" i="27"/>
  <c r="AC51" i="27" s="1"/>
  <c r="Y25" i="27"/>
  <c r="AC25" i="27" s="1"/>
  <c r="Z25" i="27"/>
  <c r="Y33" i="27"/>
  <c r="AC33" i="27" s="1"/>
  <c r="Z33" i="27"/>
  <c r="Z27" i="26"/>
  <c r="Y27" i="26"/>
  <c r="AC27" i="26" s="1"/>
  <c r="AC53" i="26"/>
  <c r="Z48" i="26"/>
  <c r="Y48" i="26"/>
  <c r="AC48" i="26" s="1"/>
  <c r="AC13" i="27"/>
  <c r="Z56" i="27"/>
  <c r="Y56" i="27"/>
  <c r="AC56" i="27" s="1"/>
  <c r="Z50" i="27"/>
  <c r="Y50" i="27"/>
  <c r="AC50" i="27" s="1"/>
  <c r="Z26" i="27"/>
  <c r="Y26" i="27"/>
  <c r="AC26" i="27" s="1"/>
  <c r="Z56" i="26"/>
  <c r="Y56" i="26"/>
  <c r="AC56" i="26" s="1"/>
  <c r="Z10" i="27"/>
  <c r="Y10" i="27"/>
  <c r="Z35" i="26"/>
  <c r="Y35" i="26"/>
  <c r="AC35" i="26" s="1"/>
  <c r="AC68" i="26"/>
  <c r="Z57" i="27"/>
  <c r="Y57" i="27"/>
  <c r="AC57" i="27" s="1"/>
  <c r="Z43" i="27"/>
  <c r="Y43" i="27"/>
  <c r="AC43" i="27" s="1"/>
  <c r="Z67" i="27"/>
  <c r="Y67" i="27"/>
  <c r="AC67" i="27" s="1"/>
  <c r="Y69" i="26"/>
  <c r="AC69" i="26" s="1"/>
  <c r="Z69" i="26"/>
  <c r="Z65" i="26"/>
  <c r="Y65" i="26"/>
  <c r="AC65" i="26" s="1"/>
  <c r="Z19" i="27"/>
  <c r="Y19" i="27"/>
  <c r="AC19" i="27" s="1"/>
  <c r="Y28" i="27"/>
  <c r="Z28" i="27"/>
  <c r="Z32" i="26"/>
  <c r="Y32" i="26"/>
  <c r="AC32" i="26" s="1"/>
  <c r="Z29" i="27"/>
  <c r="Y29" i="27"/>
  <c r="AC29" i="27" s="1"/>
  <c r="Y32" i="27"/>
  <c r="AC32" i="27" s="1"/>
  <c r="Z32" i="27"/>
  <c r="AC30" i="27"/>
  <c r="Z13" i="26"/>
  <c r="Y13" i="26"/>
  <c r="AC13" i="26" s="1"/>
  <c r="Z43" i="26"/>
  <c r="Y43" i="26"/>
  <c r="AC43" i="26" s="1"/>
  <c r="Y52" i="26"/>
  <c r="AC52" i="26" s="1"/>
  <c r="Z52" i="26"/>
  <c r="Y40" i="26"/>
  <c r="AC40" i="26" s="1"/>
  <c r="Z40" i="26"/>
  <c r="Z16" i="26"/>
  <c r="X17" i="26" s="1"/>
  <c r="Z17" i="26" s="1"/>
  <c r="X18" i="26" s="1"/>
  <c r="Z18" i="26" s="1"/>
  <c r="Y16" i="26"/>
  <c r="AC15" i="26"/>
  <c r="Z16" i="24"/>
  <c r="X17" i="24" s="1"/>
  <c r="Y17" i="24" s="1"/>
  <c r="Y16" i="24"/>
  <c r="Z60" i="24"/>
  <c r="Y60" i="24"/>
  <c r="AC60" i="24" s="1"/>
  <c r="Z53" i="24"/>
  <c r="Y53" i="24"/>
  <c r="AC53" i="24" s="1"/>
  <c r="AC63" i="24"/>
  <c r="Z54" i="24"/>
  <c r="Y54" i="24"/>
  <c r="AC54" i="24" s="1"/>
  <c r="Z26" i="24"/>
  <c r="Y26" i="24"/>
  <c r="AC26" i="24" s="1"/>
  <c r="Z51" i="24"/>
  <c r="Y51" i="24"/>
  <c r="AC51" i="24" s="1"/>
  <c r="Z50" i="24"/>
  <c r="Y50" i="24"/>
  <c r="AC50" i="24" s="1"/>
  <c r="Y22" i="24"/>
  <c r="Z22" i="24"/>
  <c r="X23" i="24" s="1"/>
  <c r="AC61" i="24"/>
  <c r="Z12" i="24"/>
  <c r="Y12" i="24"/>
  <c r="AC12" i="24" s="1"/>
  <c r="Y46" i="24"/>
  <c r="AC46" i="24" s="1"/>
  <c r="Z46" i="24"/>
  <c r="Y23" i="24"/>
  <c r="Z23" i="24"/>
  <c r="Z37" i="24"/>
  <c r="Y37" i="24"/>
  <c r="AC37" i="24" s="1"/>
  <c r="Y43" i="24"/>
  <c r="AC43" i="24" s="1"/>
  <c r="Z43" i="24"/>
  <c r="Y36" i="24"/>
  <c r="AC36" i="24" s="1"/>
  <c r="Z36" i="24"/>
  <c r="Z67" i="24"/>
  <c r="Y67" i="24"/>
  <c r="AC67" i="24" s="1"/>
  <c r="Y33" i="24"/>
  <c r="AC33" i="24" s="1"/>
  <c r="Z33" i="24"/>
  <c r="Y29" i="24"/>
  <c r="AC29" i="24" s="1"/>
  <c r="Z29" i="24"/>
  <c r="Z68" i="24"/>
  <c r="Y68" i="24"/>
  <c r="AC68" i="24" s="1"/>
  <c r="Z13" i="24"/>
  <c r="Y13" i="24"/>
  <c r="AC13" i="24" s="1"/>
  <c r="Z28" i="24"/>
  <c r="Y28" i="24"/>
  <c r="Z30" i="24"/>
  <c r="Y30" i="24"/>
  <c r="AC30" i="24" s="1"/>
  <c r="Y50" i="21"/>
  <c r="Z50" i="21"/>
  <c r="AC65" i="21"/>
  <c r="Z55" i="21"/>
  <c r="Y55" i="21"/>
  <c r="AC55" i="21" s="1"/>
  <c r="Y33" i="21"/>
  <c r="AC33" i="21" s="1"/>
  <c r="Z33" i="21"/>
  <c r="Z38" i="21"/>
  <c r="Y38" i="21"/>
  <c r="AC38" i="21" s="1"/>
  <c r="AC64" i="21"/>
  <c r="AC66" i="21"/>
  <c r="Z39" i="21"/>
  <c r="Y39" i="21"/>
  <c r="AC39" i="21" s="1"/>
  <c r="AC45" i="21"/>
  <c r="AC30" i="21"/>
  <c r="AC61" i="21"/>
  <c r="AC63" i="21"/>
  <c r="X19" i="21"/>
  <c r="X22" i="21"/>
  <c r="AB26" i="21"/>
  <c r="AA26" i="21" s="1"/>
  <c r="AB29" i="21"/>
  <c r="AA29" i="21" s="1"/>
  <c r="Z31" i="21"/>
  <c r="Z34" i="21"/>
  <c r="X36" i="21"/>
  <c r="AB43" i="21"/>
  <c r="AA43" i="21" s="1"/>
  <c r="Z45" i="21"/>
  <c r="I52" i="21"/>
  <c r="X53" i="21"/>
  <c r="AB57" i="21"/>
  <c r="AA57" i="21" s="1"/>
  <c r="AB60" i="21"/>
  <c r="AA60" i="21" s="1"/>
  <c r="Z65" i="21"/>
  <c r="X67" i="21"/>
  <c r="AB34" i="21"/>
  <c r="AA34" i="21" s="1"/>
  <c r="AC34" i="21" s="1"/>
  <c r="Y37" i="21"/>
  <c r="AC37" i="21" s="1"/>
  <c r="I40" i="21"/>
  <c r="Y40" i="21"/>
  <c r="AC40" i="21" s="1"/>
  <c r="X41" i="21"/>
  <c r="Y51" i="21"/>
  <c r="AC51" i="21" s="1"/>
  <c r="Y54" i="21"/>
  <c r="AC54" i="21" s="1"/>
  <c r="X58" i="21"/>
  <c r="Y68" i="21"/>
  <c r="AC68" i="21" s="1"/>
  <c r="X25" i="21"/>
  <c r="X28" i="21"/>
  <c r="X42" i="21"/>
  <c r="X56" i="21"/>
  <c r="X20" i="21"/>
  <c r="AB19" i="21"/>
  <c r="AA19" i="21" s="1"/>
  <c r="X26" i="21"/>
  <c r="X29" i="21"/>
  <c r="AB36" i="21"/>
  <c r="AA36" i="21" s="1"/>
  <c r="X43" i="21"/>
  <c r="AB50" i="21"/>
  <c r="AA50" i="21" s="1"/>
  <c r="AB53" i="21"/>
  <c r="AA53" i="21" s="1"/>
  <c r="X57" i="21"/>
  <c r="X60" i="21"/>
  <c r="Z27" i="21" l="1"/>
  <c r="AC27" i="21"/>
  <c r="Z21" i="21"/>
  <c r="Z30" i="21"/>
  <c r="Z17" i="28"/>
  <c r="Z17" i="24"/>
  <c r="X18" i="24" s="1"/>
  <c r="Y17" i="26"/>
  <c r="AC62" i="21"/>
  <c r="Z12" i="31"/>
  <c r="X13" i="31" s="1"/>
  <c r="Z30" i="31"/>
  <c r="AC15" i="21"/>
  <c r="Z15" i="21"/>
  <c r="Z11" i="30"/>
  <c r="X12" i="30" s="1"/>
  <c r="Z11" i="35"/>
  <c r="Y11" i="35"/>
  <c r="Y23" i="27"/>
  <c r="AC21" i="21"/>
  <c r="AC50" i="21"/>
  <c r="Y29" i="31"/>
  <c r="Z17" i="27"/>
  <c r="Z17" i="30"/>
  <c r="X18" i="30" s="1"/>
  <c r="Y11" i="28"/>
  <c r="Z52" i="21"/>
  <c r="AC46" i="21"/>
  <c r="Z48" i="21"/>
  <c r="AC44" i="21"/>
  <c r="Y69" i="21"/>
  <c r="AC69" i="21" s="1"/>
  <c r="Z47" i="21"/>
  <c r="Y47" i="21"/>
  <c r="AC47" i="21" s="1"/>
  <c r="Y59" i="21"/>
  <c r="AC59" i="21" s="1"/>
  <c r="Z62" i="21"/>
  <c r="Y49" i="21"/>
  <c r="AC49" i="21" s="1"/>
  <c r="Z49" i="21"/>
  <c r="Y11" i="26"/>
  <c r="Z10" i="21"/>
  <c r="X11" i="21" s="1"/>
  <c r="Z11" i="21" s="1"/>
  <c r="X12" i="21" s="1"/>
  <c r="Y12" i="21" s="1"/>
  <c r="Z23" i="31"/>
  <c r="X24" i="31" s="1"/>
  <c r="Y23" i="31"/>
  <c r="Y11" i="31"/>
  <c r="Y18" i="26"/>
  <c r="Z16" i="21"/>
  <c r="X17" i="21" s="1"/>
  <c r="Y14" i="21"/>
  <c r="AC14" i="21" s="1"/>
  <c r="Y36" i="21"/>
  <c r="AC36" i="21" s="1"/>
  <c r="Z36" i="21"/>
  <c r="Y29" i="21"/>
  <c r="AC29" i="21" s="1"/>
  <c r="Z29" i="21"/>
  <c r="Y26" i="21"/>
  <c r="AC26" i="21" s="1"/>
  <c r="Z26" i="21"/>
  <c r="Z28" i="21"/>
  <c r="Y28" i="21"/>
  <c r="Z41" i="21"/>
  <c r="Y41" i="21"/>
  <c r="AC41" i="21" s="1"/>
  <c r="Z57" i="21"/>
  <c r="Y57" i="21"/>
  <c r="AC57" i="21" s="1"/>
  <c r="Y53" i="21"/>
  <c r="AC53" i="21" s="1"/>
  <c r="Z53" i="21"/>
  <c r="Y22" i="21"/>
  <c r="Z22" i="21"/>
  <c r="X23" i="21" s="1"/>
  <c r="Z23" i="21" s="1"/>
  <c r="X24" i="21" s="1"/>
  <c r="Z42" i="21"/>
  <c r="Y42" i="21"/>
  <c r="AC42" i="21" s="1"/>
  <c r="Z60" i="21"/>
  <c r="Y60" i="21"/>
  <c r="AC60" i="21" s="1"/>
  <c r="Z25" i="21"/>
  <c r="Y25" i="21"/>
  <c r="AC25" i="21" s="1"/>
  <c r="Z20" i="21"/>
  <c r="Y20" i="21"/>
  <c r="AC20" i="21" s="1"/>
  <c r="Y43" i="21"/>
  <c r="AC43" i="21" s="1"/>
  <c r="Z43" i="21"/>
  <c r="Z56" i="21"/>
  <c r="Y56" i="21"/>
  <c r="AC56" i="21" s="1"/>
  <c r="Z58" i="21"/>
  <c r="Y58" i="21"/>
  <c r="AC58" i="21" s="1"/>
  <c r="Y67" i="21"/>
  <c r="AC67" i="21" s="1"/>
  <c r="Z67" i="21"/>
  <c r="Y19" i="21"/>
  <c r="AC19" i="21" s="1"/>
  <c r="Z19" i="21"/>
  <c r="F221" i="13"/>
  <c r="F211" i="13"/>
  <c r="F212" i="13"/>
  <c r="F213" i="13"/>
  <c r="F214" i="13"/>
  <c r="F215" i="13"/>
  <c r="F216" i="13"/>
  <c r="F217" i="13"/>
  <c r="F218" i="13"/>
  <c r="F219" i="13"/>
  <c r="F220" i="13"/>
  <c r="F210" i="13"/>
  <c r="B221" i="13" a="1"/>
  <c r="Z24" i="21" l="1"/>
  <c r="Y24" i="21"/>
  <c r="Z13" i="31"/>
  <c r="X14" i="31" s="1"/>
  <c r="Y13" i="31"/>
  <c r="Y23" i="21"/>
  <c r="Y18" i="30"/>
  <c r="Z18" i="30"/>
  <c r="X19" i="30" s="1"/>
  <c r="Y18" i="24"/>
  <c r="Z18" i="24"/>
  <c r="X19" i="24" s="1"/>
  <c r="Z12" i="30"/>
  <c r="X13" i="30" s="1"/>
  <c r="Y12" i="30"/>
  <c r="Z17" i="21"/>
  <c r="X18" i="21" s="1"/>
  <c r="Y17" i="21"/>
  <c r="Y11" i="21"/>
  <c r="Z24" i="31"/>
  <c r="Y24" i="31"/>
  <c r="Z12" i="21"/>
  <c r="X13" i="21" s="1"/>
  <c r="B221" i="13"/>
  <c r="Z19" i="30" l="1"/>
  <c r="Y19" i="30"/>
  <c r="Z19" i="24"/>
  <c r="X20" i="24" s="1"/>
  <c r="Y19" i="24"/>
  <c r="Y13" i="30"/>
  <c r="Z13" i="30"/>
  <c r="Y14" i="31"/>
  <c r="Z14" i="31"/>
  <c r="K64" i="37"/>
  <c r="L64" i="37" s="1"/>
  <c r="K16" i="37"/>
  <c r="L16" i="37" s="1"/>
  <c r="K58" i="37"/>
  <c r="L58" i="37" s="1"/>
  <c r="K52" i="37"/>
  <c r="L52" i="37" s="1"/>
  <c r="K46" i="37"/>
  <c r="L46" i="37" s="1"/>
  <c r="K10" i="37"/>
  <c r="L10" i="37" s="1"/>
  <c r="K22" i="37"/>
  <c r="L22" i="37" s="1"/>
  <c r="K34" i="37"/>
  <c r="L34" i="37" s="1"/>
  <c r="K28" i="37"/>
  <c r="L28" i="37" s="1"/>
  <c r="K40" i="37"/>
  <c r="L40" i="37" s="1"/>
  <c r="K46" i="35"/>
  <c r="L46" i="35" s="1"/>
  <c r="K52" i="35"/>
  <c r="L52" i="35" s="1"/>
  <c r="K34" i="35"/>
  <c r="L34" i="35" s="1"/>
  <c r="K16" i="35"/>
  <c r="L16" i="35" s="1"/>
  <c r="K10" i="35"/>
  <c r="L10" i="35" s="1"/>
  <c r="K58" i="35"/>
  <c r="L58" i="35" s="1"/>
  <c r="K40" i="35"/>
  <c r="L40" i="35" s="1"/>
  <c r="K22" i="35"/>
  <c r="L22" i="35" s="1"/>
  <c r="K64" i="35"/>
  <c r="L64" i="35" s="1"/>
  <c r="K28" i="35"/>
  <c r="L28" i="35" s="1"/>
  <c r="Y18" i="21"/>
  <c r="Z18" i="21"/>
  <c r="Z13" i="21"/>
  <c r="Y13" i="2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46" i="37" l="1"/>
  <c r="N46" i="37"/>
  <c r="M28" i="35"/>
  <c r="N28" i="35"/>
  <c r="M52" i="35"/>
  <c r="N52" i="35"/>
  <c r="M52" i="37"/>
  <c r="N52" i="37"/>
  <c r="M64" i="35"/>
  <c r="N64" i="35"/>
  <c r="M46" i="35"/>
  <c r="N46" i="35"/>
  <c r="N58" i="37"/>
  <c r="M58" i="37"/>
  <c r="M34" i="35"/>
  <c r="N34" i="35"/>
  <c r="M22" i="35"/>
  <c r="AB22" i="35" s="1"/>
  <c r="AA22" i="35" s="1"/>
  <c r="AC22" i="35" s="1"/>
  <c r="N22" i="35"/>
  <c r="M40" i="37"/>
  <c r="N40" i="37"/>
  <c r="M16" i="37"/>
  <c r="AB16" i="37" s="1"/>
  <c r="AA16" i="37" s="1"/>
  <c r="AC16" i="37" s="1"/>
  <c r="N16" i="37"/>
  <c r="M40" i="35"/>
  <c r="N40" i="35"/>
  <c r="N28" i="37"/>
  <c r="M28" i="37"/>
  <c r="M64" i="37"/>
  <c r="N64" i="37"/>
  <c r="Z20" i="24"/>
  <c r="X21" i="24" s="1"/>
  <c r="Y20" i="24"/>
  <c r="M58" i="35"/>
  <c r="N58" i="35"/>
  <c r="M34" i="37"/>
  <c r="N34" i="37"/>
  <c r="M10" i="35"/>
  <c r="AB10" i="35" s="1"/>
  <c r="N10" i="35"/>
  <c r="M22" i="37"/>
  <c r="N22" i="37"/>
  <c r="M16" i="35"/>
  <c r="AB16" i="35" s="1"/>
  <c r="AA16" i="35" s="1"/>
  <c r="AC16" i="35" s="1"/>
  <c r="N16" i="35"/>
  <c r="N10" i="37"/>
  <c r="M10" i="37"/>
  <c r="AB10" i="37"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A10" i="35" l="1"/>
  <c r="AC10" i="35" s="1"/>
  <c r="AB11" i="35"/>
  <c r="AA11" i="35" s="1"/>
  <c r="AC11" i="35" s="1"/>
  <c r="AB17" i="35"/>
  <c r="Z21" i="24"/>
  <c r="Y21" i="24"/>
  <c r="AA10" i="37"/>
  <c r="AC10" i="37" s="1"/>
  <c r="AB17" i="37"/>
  <c r="AB11" i="37"/>
  <c r="AA11" i="37" s="1"/>
  <c r="AC11" i="37" s="1"/>
  <c r="AB28" i="37"/>
  <c r="AA28" i="37" s="1"/>
  <c r="AC28" i="37" s="1"/>
  <c r="AB29" i="37"/>
  <c r="AA29" i="37" s="1"/>
  <c r="AC29" i="37" s="1"/>
  <c r="AB22" i="37"/>
  <c r="AA22" i="37" s="1"/>
  <c r="AC22" i="37" s="1"/>
  <c r="AB23" i="37"/>
  <c r="AA23" i="37" s="1"/>
  <c r="AC23" i="37"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A17" i="37" l="1"/>
  <c r="AC17" i="37" s="1"/>
  <c r="AB18" i="37"/>
  <c r="AA17" i="35"/>
  <c r="AC17" i="35" s="1"/>
  <c r="AB18" i="35"/>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8" i="35" l="1"/>
  <c r="AC18" i="35" s="1"/>
  <c r="AB19" i="35"/>
  <c r="AA18" i="37"/>
  <c r="AC18" i="37" s="1"/>
  <c r="AB19" i="37"/>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19" i="37" l="1"/>
  <c r="AC19" i="37" s="1"/>
  <c r="AB21" i="37"/>
  <c r="AA21" i="37" s="1"/>
  <c r="AC21" i="37" s="1"/>
  <c r="AB20" i="37"/>
  <c r="AA20" i="37" s="1"/>
  <c r="AC20" i="37" s="1"/>
  <c r="AA19" i="35"/>
  <c r="AC19" i="35" s="1"/>
  <c r="AB20" i="35"/>
  <c r="AA20" i="35" s="1"/>
  <c r="AC20" i="35" s="1"/>
  <c r="AB21" i="35"/>
  <c r="AA21" i="35" s="1"/>
  <c r="AC21" i="35"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4" i="32" l="1"/>
  <c r="L64" i="32" s="1"/>
  <c r="K52" i="32"/>
  <c r="L52" i="32" s="1"/>
  <c r="K22" i="32"/>
  <c r="L22" i="32" s="1"/>
  <c r="K28" i="32"/>
  <c r="L28" i="32" s="1"/>
  <c r="K16" i="32"/>
  <c r="L16" i="32" s="1"/>
  <c r="K34" i="32"/>
  <c r="L34" i="32" s="1"/>
  <c r="K46" i="32"/>
  <c r="L46" i="32" s="1"/>
  <c r="K58" i="32"/>
  <c r="L58" i="32" s="1"/>
  <c r="K10" i="32"/>
  <c r="L10" i="32" s="1"/>
  <c r="K40" i="32"/>
  <c r="L40" i="32" s="1"/>
  <c r="K64" i="31"/>
  <c r="L64" i="31" s="1"/>
  <c r="K22" i="31"/>
  <c r="L22" i="31" s="1"/>
  <c r="K52" i="31"/>
  <c r="L52" i="31" s="1"/>
  <c r="K28" i="31"/>
  <c r="L28" i="31" s="1"/>
  <c r="K34" i="31"/>
  <c r="L34" i="31" s="1"/>
  <c r="K16" i="31"/>
  <c r="L16" i="31" s="1"/>
  <c r="K40" i="31"/>
  <c r="L40" i="31" s="1"/>
  <c r="K46" i="31"/>
  <c r="L46" i="31" s="1"/>
  <c r="K10" i="31"/>
  <c r="L10" i="31" s="1"/>
  <c r="K58" i="31"/>
  <c r="L58" i="31" s="1"/>
  <c r="K64" i="30"/>
  <c r="L64" i="30" s="1"/>
  <c r="K34" i="29"/>
  <c r="L34" i="29" s="1"/>
  <c r="K34" i="30"/>
  <c r="L34" i="30" s="1"/>
  <c r="K40" i="30"/>
  <c r="L40" i="30" s="1"/>
  <c r="K16" i="30"/>
  <c r="L16" i="30" s="1"/>
  <c r="K16" i="29"/>
  <c r="L16" i="29" s="1"/>
  <c r="K58" i="29"/>
  <c r="L58" i="29" s="1"/>
  <c r="K46" i="30"/>
  <c r="L46" i="30" s="1"/>
  <c r="K10" i="30"/>
  <c r="L10" i="30" s="1"/>
  <c r="K52" i="30"/>
  <c r="L52" i="30" s="1"/>
  <c r="K22" i="30"/>
  <c r="L22" i="30" s="1"/>
  <c r="K28" i="30"/>
  <c r="L28" i="30" s="1"/>
  <c r="K46" i="29"/>
  <c r="L46" i="29" s="1"/>
  <c r="K22" i="29"/>
  <c r="L22" i="29" s="1"/>
  <c r="K10" i="29"/>
  <c r="L10" i="29" s="1"/>
  <c r="K58" i="30"/>
  <c r="L58" i="30" s="1"/>
  <c r="K28" i="29"/>
  <c r="L28" i="29" s="1"/>
  <c r="K64" i="29"/>
  <c r="L64" i="29" s="1"/>
  <c r="K40" i="29"/>
  <c r="L40" i="29" s="1"/>
  <c r="K52" i="29"/>
  <c r="L52" i="29" s="1"/>
  <c r="K64" i="28"/>
  <c r="L64" i="28" s="1"/>
  <c r="K52" i="28"/>
  <c r="L52" i="28" s="1"/>
  <c r="K40" i="28"/>
  <c r="L40" i="28" s="1"/>
  <c r="K16" i="28"/>
  <c r="L16" i="28" s="1"/>
  <c r="K34" i="28"/>
  <c r="L34" i="28" s="1"/>
  <c r="K58" i="28"/>
  <c r="L58" i="28" s="1"/>
  <c r="K46" i="28"/>
  <c r="L46" i="28" s="1"/>
  <c r="K28" i="28"/>
  <c r="L28" i="28" s="1"/>
  <c r="K22" i="28"/>
  <c r="L22" i="28" s="1"/>
  <c r="K10" i="28"/>
  <c r="L10" i="28" s="1"/>
  <c r="K34" i="27"/>
  <c r="L34" i="27" s="1"/>
  <c r="K52" i="26"/>
  <c r="L52" i="26" s="1"/>
  <c r="K46" i="27"/>
  <c r="L46" i="27" s="1"/>
  <c r="K28" i="27"/>
  <c r="L28" i="27" s="1"/>
  <c r="K22" i="27"/>
  <c r="L22" i="27" s="1"/>
  <c r="K58" i="27"/>
  <c r="L58" i="27" s="1"/>
  <c r="K10" i="27"/>
  <c r="L10" i="27" s="1"/>
  <c r="K22" i="26"/>
  <c r="L22" i="26" s="1"/>
  <c r="K34" i="26"/>
  <c r="L34" i="26" s="1"/>
  <c r="K64" i="26"/>
  <c r="L64" i="26" s="1"/>
  <c r="K46" i="26"/>
  <c r="L46" i="26" s="1"/>
  <c r="K16" i="26"/>
  <c r="L16" i="26" s="1"/>
  <c r="K64" i="27"/>
  <c r="L64" i="27" s="1"/>
  <c r="K16" i="27"/>
  <c r="L16" i="27" s="1"/>
  <c r="K28" i="26"/>
  <c r="L28" i="26" s="1"/>
  <c r="K40" i="26"/>
  <c r="L40" i="26" s="1"/>
  <c r="K10" i="26"/>
  <c r="L10" i="26" s="1"/>
  <c r="K58" i="26"/>
  <c r="L58" i="26" s="1"/>
  <c r="K40" i="27"/>
  <c r="L40" i="27" s="1"/>
  <c r="K52" i="27"/>
  <c r="L52" i="27" s="1"/>
  <c r="K22" i="24"/>
  <c r="L22" i="24" s="1"/>
  <c r="K58" i="24"/>
  <c r="L58" i="24" s="1"/>
  <c r="K52" i="24"/>
  <c r="L52" i="24" s="1"/>
  <c r="K46" i="24"/>
  <c r="L46" i="24" s="1"/>
  <c r="K10" i="24"/>
  <c r="L10" i="24" s="1"/>
  <c r="K64" i="24"/>
  <c r="L64" i="24" s="1"/>
  <c r="K16" i="24"/>
  <c r="L16" i="24" s="1"/>
  <c r="K40" i="24"/>
  <c r="L40" i="24" s="1"/>
  <c r="K28" i="24"/>
  <c r="L28" i="24" s="1"/>
  <c r="K34" i="24"/>
  <c r="L34" i="24" s="1"/>
  <c r="K46" i="21"/>
  <c r="L46" i="21" s="1"/>
  <c r="K16" i="21"/>
  <c r="L16" i="21" s="1"/>
  <c r="K64" i="21"/>
  <c r="L64" i="21" s="1"/>
  <c r="K28" i="21"/>
  <c r="L28" i="21" s="1"/>
  <c r="K58" i="21"/>
  <c r="L58" i="21" s="1"/>
  <c r="K10" i="21"/>
  <c r="L10" i="21" s="1"/>
  <c r="K40" i="21"/>
  <c r="L40" i="21" s="1"/>
  <c r="K34" i="21"/>
  <c r="L34" i="21" s="1"/>
  <c r="K22" i="21"/>
  <c r="L22" i="21" s="1"/>
  <c r="K52" i="21"/>
  <c r="L52" i="21" s="1"/>
  <c r="N58" i="32" l="1"/>
  <c r="M58" i="32"/>
  <c r="M34" i="32"/>
  <c r="N34" i="32"/>
  <c r="M16" i="32"/>
  <c r="AB16" i="32" s="1"/>
  <c r="AA16" i="32" s="1"/>
  <c r="AC16" i="32" s="1"/>
  <c r="N16" i="32"/>
  <c r="M28" i="32"/>
  <c r="AB28" i="32" s="1"/>
  <c r="AA28" i="32" s="1"/>
  <c r="AC28" i="32" s="1"/>
  <c r="N28" i="32"/>
  <c r="N46" i="32"/>
  <c r="M46" i="32"/>
  <c r="M22" i="32"/>
  <c r="AB22" i="32" s="1"/>
  <c r="AA22" i="32" s="1"/>
  <c r="AC22" i="32" s="1"/>
  <c r="N22" i="32"/>
  <c r="M40" i="32"/>
  <c r="N40" i="32"/>
  <c r="M52" i="32"/>
  <c r="N52" i="32"/>
  <c r="N10" i="32"/>
  <c r="M10" i="32"/>
  <c r="AB10" i="32" s="1"/>
  <c r="AA10" i="32" s="1"/>
  <c r="AC10" i="32" s="1"/>
  <c r="M64" i="32"/>
  <c r="N64" i="32"/>
  <c r="M46" i="31"/>
  <c r="N46" i="31"/>
  <c r="M40" i="31"/>
  <c r="N40" i="31"/>
  <c r="M16" i="31"/>
  <c r="AB16" i="31" s="1"/>
  <c r="N16" i="31"/>
  <c r="M34" i="31"/>
  <c r="N34" i="31"/>
  <c r="M28" i="31"/>
  <c r="AB28" i="31" s="1"/>
  <c r="N28" i="31"/>
  <c r="N52" i="31"/>
  <c r="M52" i="31"/>
  <c r="M58" i="31"/>
  <c r="N58" i="31"/>
  <c r="M22" i="31"/>
  <c r="AB22" i="31" s="1"/>
  <c r="N22" i="31"/>
  <c r="M10" i="31"/>
  <c r="AB10" i="31" s="1"/>
  <c r="N10" i="31"/>
  <c r="N64" i="31"/>
  <c r="M64" i="31"/>
  <c r="N58" i="30"/>
  <c r="M58" i="30"/>
  <c r="N46" i="30"/>
  <c r="M46" i="30"/>
  <c r="M22" i="29"/>
  <c r="AB22" i="29" s="1"/>
  <c r="AA22" i="29" s="1"/>
  <c r="AC22" i="29" s="1"/>
  <c r="N22" i="29"/>
  <c r="M16" i="29"/>
  <c r="AB16" i="29" s="1"/>
  <c r="AA16" i="29" s="1"/>
  <c r="AC16" i="29" s="1"/>
  <c r="N16" i="29"/>
  <c r="M46" i="29"/>
  <c r="N46" i="29"/>
  <c r="M16" i="30"/>
  <c r="AB16" i="30" s="1"/>
  <c r="AA16" i="30" s="1"/>
  <c r="AC16" i="30" s="1"/>
  <c r="N16" i="30"/>
  <c r="M52" i="29"/>
  <c r="N52" i="29"/>
  <c r="M28" i="30"/>
  <c r="AB28" i="30" s="1"/>
  <c r="AA28" i="30" s="1"/>
  <c r="AC28" i="30" s="1"/>
  <c r="N28" i="30"/>
  <c r="M40" i="30"/>
  <c r="N40" i="30"/>
  <c r="M58" i="29"/>
  <c r="N58" i="29"/>
  <c r="N40" i="29"/>
  <c r="M40" i="29"/>
  <c r="M22" i="30"/>
  <c r="AB22" i="30" s="1"/>
  <c r="AA22" i="30" s="1"/>
  <c r="AC22" i="30" s="1"/>
  <c r="N22" i="30"/>
  <c r="N34" i="30"/>
  <c r="M34" i="30"/>
  <c r="M64" i="29"/>
  <c r="N64" i="29"/>
  <c r="M52" i="30"/>
  <c r="N52" i="30"/>
  <c r="N34" i="29"/>
  <c r="M34" i="29"/>
  <c r="M10" i="29"/>
  <c r="AB10" i="29" s="1"/>
  <c r="N10" i="29"/>
  <c r="M28" i="29"/>
  <c r="AB28" i="29" s="1"/>
  <c r="AA28" i="29" s="1"/>
  <c r="AC28" i="29" s="1"/>
  <c r="N28" i="29"/>
  <c r="N10" i="30"/>
  <c r="M10" i="30"/>
  <c r="AB10" i="30" s="1"/>
  <c r="AB17" i="30" s="1"/>
  <c r="M64" i="30"/>
  <c r="N64" i="30"/>
  <c r="M28" i="28"/>
  <c r="AB28" i="28" s="1"/>
  <c r="AA28" i="28" s="1"/>
  <c r="AC28" i="28" s="1"/>
  <c r="N28" i="28"/>
  <c r="N58" i="28"/>
  <c r="M58" i="28"/>
  <c r="M34" i="28"/>
  <c r="N34" i="28"/>
  <c r="M16" i="28"/>
  <c r="AB16" i="28" s="1"/>
  <c r="AA16" i="28" s="1"/>
  <c r="AC16" i="28" s="1"/>
  <c r="N16" i="28"/>
  <c r="N40" i="28"/>
  <c r="M40" i="28"/>
  <c r="M46" i="28"/>
  <c r="N46" i="28"/>
  <c r="M10" i="28"/>
  <c r="AB10" i="28" s="1"/>
  <c r="AB17" i="28" s="1"/>
  <c r="AA17" i="28" s="1"/>
  <c r="AC17" i="28" s="1"/>
  <c r="N10" i="28"/>
  <c r="N52" i="28"/>
  <c r="M52" i="28"/>
  <c r="N22" i="28"/>
  <c r="M22" i="28"/>
  <c r="AB22" i="28" s="1"/>
  <c r="AA22" i="28" s="1"/>
  <c r="AC22" i="28" s="1"/>
  <c r="M64" i="28"/>
  <c r="N64" i="28"/>
  <c r="M40" i="26"/>
  <c r="N40" i="26"/>
  <c r="M22" i="26"/>
  <c r="AB22" i="26" s="1"/>
  <c r="AA22" i="26" s="1"/>
  <c r="AC22" i="26" s="1"/>
  <c r="N22" i="26"/>
  <c r="M28" i="26"/>
  <c r="AB28" i="26" s="1"/>
  <c r="AA28" i="26" s="1"/>
  <c r="AC28" i="26" s="1"/>
  <c r="N28" i="26"/>
  <c r="M10" i="27"/>
  <c r="AB10" i="27" s="1"/>
  <c r="N10" i="27"/>
  <c r="M16" i="27"/>
  <c r="AB16" i="27" s="1"/>
  <c r="N16" i="27"/>
  <c r="M58" i="27"/>
  <c r="N58" i="27"/>
  <c r="M64" i="27"/>
  <c r="N64" i="27"/>
  <c r="M22" i="27"/>
  <c r="AB22" i="27" s="1"/>
  <c r="AA22" i="27" s="1"/>
  <c r="AC22" i="27" s="1"/>
  <c r="N22" i="27"/>
  <c r="M52" i="27"/>
  <c r="N52" i="27"/>
  <c r="M16" i="26"/>
  <c r="AB16" i="26" s="1"/>
  <c r="AA16" i="26" s="1"/>
  <c r="AC16" i="26" s="1"/>
  <c r="N16" i="26"/>
  <c r="M28" i="27"/>
  <c r="AB28" i="27" s="1"/>
  <c r="AA28" i="27" s="1"/>
  <c r="AC28" i="27" s="1"/>
  <c r="N28" i="27"/>
  <c r="M40" i="27"/>
  <c r="N40" i="27"/>
  <c r="M46" i="26"/>
  <c r="N46" i="26"/>
  <c r="N46" i="27"/>
  <c r="M46" i="27"/>
  <c r="M58" i="26"/>
  <c r="N58" i="26"/>
  <c r="M64" i="26"/>
  <c r="N64" i="26"/>
  <c r="M52" i="26"/>
  <c r="N52" i="26"/>
  <c r="M10" i="26"/>
  <c r="AB10" i="26" s="1"/>
  <c r="AB17" i="26" s="1"/>
  <c r="N10" i="26"/>
  <c r="N34" i="26"/>
  <c r="M34" i="26"/>
  <c r="M34" i="27"/>
  <c r="N34" i="27"/>
  <c r="M40" i="24"/>
  <c r="N40" i="24"/>
  <c r="M16" i="24"/>
  <c r="AB16" i="24" s="1"/>
  <c r="N16" i="24"/>
  <c r="M52" i="24"/>
  <c r="N52" i="24"/>
  <c r="M64" i="24"/>
  <c r="N64" i="24"/>
  <c r="M34" i="24"/>
  <c r="N34" i="24"/>
  <c r="M58" i="24"/>
  <c r="N58" i="24"/>
  <c r="N10" i="24"/>
  <c r="M10" i="24"/>
  <c r="AB10" i="24" s="1"/>
  <c r="AB17" i="24" s="1"/>
  <c r="M22" i="24"/>
  <c r="AB22" i="24" s="1"/>
  <c r="AA22" i="24" s="1"/>
  <c r="AC22" i="24" s="1"/>
  <c r="N22" i="24"/>
  <c r="M28" i="24"/>
  <c r="AB28" i="24" s="1"/>
  <c r="AA28" i="24" s="1"/>
  <c r="AC28" i="24" s="1"/>
  <c r="N28" i="24"/>
  <c r="M46" i="24"/>
  <c r="N46" i="24"/>
  <c r="M34" i="21"/>
  <c r="N34" i="21"/>
  <c r="J42" i="18"/>
  <c r="P34" i="18"/>
  <c r="AB18" i="18"/>
  <c r="AB26" i="18"/>
  <c r="P18" i="18"/>
  <c r="AH34" i="18"/>
  <c r="P10" i="18"/>
  <c r="V34" i="18"/>
  <c r="P42" i="18"/>
  <c r="AH42" i="18"/>
  <c r="V26" i="18"/>
  <c r="V18" i="18"/>
  <c r="AH18" i="18"/>
  <c r="J34" i="18"/>
  <c r="J10" i="18"/>
  <c r="AB10" i="18"/>
  <c r="J18" i="18"/>
  <c r="AH10" i="18"/>
  <c r="AB42" i="18"/>
  <c r="V42" i="18"/>
  <c r="P26" i="18"/>
  <c r="V10" i="18"/>
  <c r="AH26" i="18"/>
  <c r="J26" i="18"/>
  <c r="AB34" i="18"/>
  <c r="M40" i="21"/>
  <c r="N40" i="21"/>
  <c r="AF24" i="18"/>
  <c r="AF32" i="18"/>
  <c r="T40" i="18"/>
  <c r="Z16" i="18"/>
  <c r="Z24" i="18"/>
  <c r="AL40" i="18"/>
  <c r="Z40" i="18"/>
  <c r="AL8" i="18"/>
  <c r="AF8" i="18"/>
  <c r="T24" i="18"/>
  <c r="N40" i="18"/>
  <c r="AF16" i="18"/>
  <c r="Z32" i="18"/>
  <c r="N32" i="18"/>
  <c r="N16" i="18"/>
  <c r="Z8" i="18"/>
  <c r="T16" i="18"/>
  <c r="AL32" i="18"/>
  <c r="T8" i="18"/>
  <c r="N24" i="18"/>
  <c r="T32" i="18"/>
  <c r="AF40" i="18"/>
  <c r="N8" i="18"/>
  <c r="AL24" i="18"/>
  <c r="AL16" i="18"/>
  <c r="X42" i="18"/>
  <c r="AD34" i="18"/>
  <c r="AD10" i="18"/>
  <c r="AD42" i="18"/>
  <c r="L42" i="18"/>
  <c r="L26" i="18"/>
  <c r="X18" i="18"/>
  <c r="AJ10" i="18"/>
  <c r="AJ34" i="18"/>
  <c r="R26" i="18"/>
  <c r="L18" i="18"/>
  <c r="X26" i="18"/>
  <c r="AD26" i="18"/>
  <c r="R34" i="18"/>
  <c r="L34" i="18"/>
  <c r="AJ42" i="18"/>
  <c r="R10" i="18"/>
  <c r="R42" i="18"/>
  <c r="AJ18" i="18"/>
  <c r="AJ26" i="18"/>
  <c r="X10" i="18"/>
  <c r="AD18" i="18"/>
  <c r="L10" i="18"/>
  <c r="R18" i="18"/>
  <c r="X34" i="18"/>
  <c r="M10" i="21"/>
  <c r="AB10" i="21" s="1"/>
  <c r="AB17" i="21" s="1"/>
  <c r="N10" i="21"/>
  <c r="P14" i="18"/>
  <c r="V22" i="18"/>
  <c r="V14" i="18"/>
  <c r="V30" i="18"/>
  <c r="P30" i="18"/>
  <c r="AB30" i="18"/>
  <c r="AH14" i="18"/>
  <c r="AH38" i="18"/>
  <c r="J14" i="18"/>
  <c r="AB22" i="18"/>
  <c r="P6" i="18"/>
  <c r="AB38" i="18"/>
  <c r="J30" i="18"/>
  <c r="P38" i="18"/>
  <c r="AB6" i="18"/>
  <c r="AH22" i="18"/>
  <c r="J38" i="18"/>
  <c r="AH6" i="18"/>
  <c r="V6" i="18"/>
  <c r="J6" i="18"/>
  <c r="P22" i="18"/>
  <c r="AH30" i="18"/>
  <c r="J22" i="18"/>
  <c r="V38" i="18"/>
  <c r="AB14" i="18"/>
  <c r="J40" i="18"/>
  <c r="AB40" i="18"/>
  <c r="AH32" i="18"/>
  <c r="AB24" i="18"/>
  <c r="P40" i="18"/>
  <c r="P8" i="18"/>
  <c r="J16" i="18"/>
  <c r="P32" i="18"/>
  <c r="V24" i="18"/>
  <c r="P24" i="18"/>
  <c r="V32" i="18"/>
  <c r="V16" i="18"/>
  <c r="V8" i="18"/>
  <c r="AH24" i="18"/>
  <c r="AH8" i="18"/>
  <c r="J24" i="18"/>
  <c r="J8" i="18"/>
  <c r="AB32" i="18"/>
  <c r="AB8" i="18"/>
  <c r="J32" i="18"/>
  <c r="AH16" i="18"/>
  <c r="AB16" i="18"/>
  <c r="V40" i="18"/>
  <c r="AH40" i="18"/>
  <c r="P16" i="18"/>
  <c r="N58" i="21"/>
  <c r="M58" i="21"/>
  <c r="L16" i="18"/>
  <c r="R24" i="18"/>
  <c r="L8" i="18"/>
  <c r="AD8" i="18"/>
  <c r="X24" i="18"/>
  <c r="R32" i="18"/>
  <c r="AJ16" i="18"/>
  <c r="R8" i="18"/>
  <c r="AJ32" i="18"/>
  <c r="X40" i="18"/>
  <c r="AD32" i="18"/>
  <c r="L32" i="18"/>
  <c r="X8" i="18"/>
  <c r="X32" i="18"/>
  <c r="R16" i="18"/>
  <c r="AD24" i="18"/>
  <c r="R40" i="18"/>
  <c r="L40" i="18"/>
  <c r="X16" i="18"/>
  <c r="AJ40" i="18"/>
  <c r="AD40" i="18"/>
  <c r="AJ8" i="18"/>
  <c r="AJ24" i="18"/>
  <c r="AD16" i="18"/>
  <c r="L24" i="18"/>
  <c r="M28" i="21"/>
  <c r="AB28" i="21" s="1"/>
  <c r="AA28" i="21" s="1"/>
  <c r="AC28" i="21" s="1"/>
  <c r="N28" i="21"/>
  <c r="Z42" i="18"/>
  <c r="T18" i="18"/>
  <c r="AF34" i="18"/>
  <c r="AF42" i="18"/>
  <c r="AF26" i="18"/>
  <c r="T26" i="18"/>
  <c r="AF10" i="18"/>
  <c r="N42" i="18"/>
  <c r="Z18" i="18"/>
  <c r="AL10" i="18"/>
  <c r="AL26" i="18"/>
  <c r="Z10" i="18"/>
  <c r="N18" i="18"/>
  <c r="N26" i="18"/>
  <c r="AL18" i="18"/>
  <c r="N10" i="18"/>
  <c r="T10" i="18"/>
  <c r="AL42" i="18"/>
  <c r="N34" i="18"/>
  <c r="AF18" i="18"/>
  <c r="Z26" i="18"/>
  <c r="AL34" i="18"/>
  <c r="T34" i="18"/>
  <c r="T42" i="18"/>
  <c r="Z34" i="18"/>
  <c r="T14" i="18"/>
  <c r="AL38" i="18"/>
  <c r="N14" i="18"/>
  <c r="AF22" i="18"/>
  <c r="AF38" i="18"/>
  <c r="T38" i="18"/>
  <c r="T22" i="18"/>
  <c r="AL14" i="18"/>
  <c r="N22" i="18"/>
  <c r="AF6" i="18"/>
  <c r="N38" i="18"/>
  <c r="AL30" i="18"/>
  <c r="AL22" i="18"/>
  <c r="T6" i="18"/>
  <c r="Z14" i="18"/>
  <c r="Z6" i="18"/>
  <c r="AF30" i="18"/>
  <c r="Z22" i="18"/>
  <c r="T30" i="18"/>
  <c r="AL6" i="18"/>
  <c r="Z38" i="18"/>
  <c r="AF14" i="18"/>
  <c r="Z30" i="18"/>
  <c r="N30" i="18"/>
  <c r="N6" i="18"/>
  <c r="M64" i="21"/>
  <c r="N64" i="21"/>
  <c r="X6" i="18"/>
  <c r="AJ30" i="18"/>
  <c r="R22" i="18"/>
  <c r="AD6" i="18"/>
  <c r="L6" i="18"/>
  <c r="R30" i="18"/>
  <c r="X22" i="18"/>
  <c r="AD22" i="18"/>
  <c r="AJ6" i="18"/>
  <c r="X38" i="18"/>
  <c r="L30" i="18"/>
  <c r="R38" i="18"/>
  <c r="AJ14" i="18"/>
  <c r="R14" i="18"/>
  <c r="L38" i="18"/>
  <c r="L14" i="18"/>
  <c r="AD30" i="18"/>
  <c r="AJ38" i="18"/>
  <c r="AJ22" i="18"/>
  <c r="X30" i="18"/>
  <c r="L22" i="18"/>
  <c r="R6" i="18"/>
  <c r="X14" i="18"/>
  <c r="AD38" i="18"/>
  <c r="AD14" i="18"/>
  <c r="M52" i="21"/>
  <c r="N52" i="21"/>
  <c r="M16" i="21"/>
  <c r="AB16" i="21" s="1"/>
  <c r="N16" i="21"/>
  <c r="AH12" i="18"/>
  <c r="J20" i="18"/>
  <c r="J44" i="18"/>
  <c r="AB28" i="18"/>
  <c r="P44" i="18"/>
  <c r="P28" i="18"/>
  <c r="P12" i="18"/>
  <c r="AH20" i="18"/>
  <c r="AB12" i="18"/>
  <c r="J28" i="18"/>
  <c r="P36" i="18"/>
  <c r="AB44" i="18"/>
  <c r="V44" i="18"/>
  <c r="AH28" i="18"/>
  <c r="V20" i="18"/>
  <c r="V12" i="18"/>
  <c r="V28" i="18"/>
  <c r="AH44" i="18"/>
  <c r="V36" i="18"/>
  <c r="AB20" i="18"/>
  <c r="AB36" i="18"/>
  <c r="J12" i="18"/>
  <c r="AH36" i="18"/>
  <c r="J36" i="18"/>
  <c r="P20" i="18"/>
  <c r="M22" i="21"/>
  <c r="AB22" i="21" s="1"/>
  <c r="AA22" i="21" s="1"/>
  <c r="AC22" i="21" s="1"/>
  <c r="N22" i="21"/>
  <c r="N46" i="21"/>
  <c r="M46" i="21"/>
  <c r="AA17" i="30" l="1"/>
  <c r="AC17" i="30" s="1"/>
  <c r="AB18" i="30"/>
  <c r="AA28" i="31"/>
  <c r="AC28" i="31" s="1"/>
  <c r="AB30" i="31"/>
  <c r="AA30" i="31" s="1"/>
  <c r="AC30" i="31" s="1"/>
  <c r="AA17" i="24"/>
  <c r="AC17" i="24" s="1"/>
  <c r="AB18" i="24"/>
  <c r="AA16" i="24"/>
  <c r="AC16" i="24" s="1"/>
  <c r="AB23" i="24"/>
  <c r="AA23" i="24" s="1"/>
  <c r="AC23" i="24" s="1"/>
  <c r="AA16" i="21"/>
  <c r="AC16" i="21" s="1"/>
  <c r="AB23" i="21"/>
  <c r="AA16" i="27"/>
  <c r="AC16" i="27" s="1"/>
  <c r="AB23" i="27"/>
  <c r="AA23" i="27" s="1"/>
  <c r="AC23" i="27" s="1"/>
  <c r="AA10" i="27"/>
  <c r="AC10" i="27" s="1"/>
  <c r="AB17" i="27"/>
  <c r="AA17" i="27" s="1"/>
  <c r="AC17" i="27" s="1"/>
  <c r="AA10" i="30"/>
  <c r="AC10" i="30" s="1"/>
  <c r="AB11" i="30"/>
  <c r="AA10" i="29"/>
  <c r="AC10" i="29" s="1"/>
  <c r="AB11" i="29"/>
  <c r="AA11" i="29" s="1"/>
  <c r="AC11" i="29" s="1"/>
  <c r="AA10" i="28"/>
  <c r="AC10" i="28" s="1"/>
  <c r="AB11" i="28"/>
  <c r="AA11" i="28" s="1"/>
  <c r="AC11" i="28" s="1"/>
  <c r="AA22" i="31"/>
  <c r="AC22" i="31" s="1"/>
  <c r="AB29" i="31"/>
  <c r="AA29" i="31" s="1"/>
  <c r="AC29" i="31" s="1"/>
  <c r="AA16" i="31"/>
  <c r="AC16" i="31" s="1"/>
  <c r="AB23" i="31"/>
  <c r="AA10" i="31"/>
  <c r="AC10" i="31" s="1"/>
  <c r="AB11" i="31"/>
  <c r="AA17" i="26"/>
  <c r="AC17" i="26" s="1"/>
  <c r="AB18" i="26"/>
  <c r="AA18" i="26" s="1"/>
  <c r="AC18" i="26" s="1"/>
  <c r="AA10" i="26"/>
  <c r="AC10" i="26" s="1"/>
  <c r="AB11" i="26"/>
  <c r="AA11" i="26" s="1"/>
  <c r="AC11" i="26" s="1"/>
  <c r="AA10" i="24"/>
  <c r="AC10" i="24" s="1"/>
  <c r="AB11" i="24"/>
  <c r="AA11" i="24" s="1"/>
  <c r="AC11" i="24" s="1"/>
  <c r="AA17" i="21"/>
  <c r="AC17" i="21" s="1"/>
  <c r="AB18" i="21"/>
  <c r="AA18" i="21" s="1"/>
  <c r="AC18" i="21" s="1"/>
  <c r="AA10" i="21"/>
  <c r="AC10" i="21" s="1"/>
  <c r="AB11" i="21"/>
  <c r="V9" i="19"/>
  <c r="P49" i="19"/>
  <c r="AB19" i="19"/>
  <c r="P29" i="19"/>
  <c r="J39" i="19"/>
  <c r="AH9" i="19"/>
  <c r="J49" i="19"/>
  <c r="AB49" i="19"/>
  <c r="AB39" i="19"/>
  <c r="J29" i="19"/>
  <c r="P19" i="19"/>
  <c r="V19" i="19"/>
  <c r="AB9" i="19"/>
  <c r="AH19" i="19"/>
  <c r="AH49" i="19"/>
  <c r="J19" i="19"/>
  <c r="V49" i="19"/>
  <c r="P39" i="19"/>
  <c r="V29" i="19"/>
  <c r="AH39" i="19"/>
  <c r="P9" i="19"/>
  <c r="V39" i="19"/>
  <c r="AB29" i="19"/>
  <c r="AH29" i="19"/>
  <c r="J9" i="19"/>
  <c r="P16" i="19"/>
  <c r="P6" i="19"/>
  <c r="AH6" i="19"/>
  <c r="V16" i="19"/>
  <c r="AB6" i="19"/>
  <c r="V46" i="19"/>
  <c r="AH46" i="19"/>
  <c r="AB46" i="19"/>
  <c r="P36" i="19"/>
  <c r="J6" i="19"/>
  <c r="P46" i="19"/>
  <c r="AB26" i="19"/>
  <c r="AB16" i="19"/>
  <c r="AH26" i="19"/>
  <c r="J16" i="19"/>
  <c r="V36" i="19"/>
  <c r="J36" i="19"/>
  <c r="V26" i="19"/>
  <c r="AH36" i="19"/>
  <c r="P26" i="19"/>
  <c r="AB36" i="19"/>
  <c r="AH16" i="19"/>
  <c r="J26" i="19"/>
  <c r="V6" i="19"/>
  <c r="J46" i="19"/>
  <c r="V47" i="19"/>
  <c r="AB7" i="19"/>
  <c r="AH17" i="19"/>
  <c r="J7" i="19"/>
  <c r="J37" i="19"/>
  <c r="P17" i="19"/>
  <c r="P7" i="19"/>
  <c r="J47" i="19"/>
  <c r="V17" i="19"/>
  <c r="AH27" i="19"/>
  <c r="AH37" i="19"/>
  <c r="V27" i="19"/>
  <c r="AB37" i="19"/>
  <c r="AH47" i="19"/>
  <c r="AB47" i="19"/>
  <c r="P47" i="19"/>
  <c r="AB27" i="19"/>
  <c r="AH7" i="19"/>
  <c r="J27" i="19"/>
  <c r="P37" i="19"/>
  <c r="V7" i="19"/>
  <c r="J17" i="19"/>
  <c r="P27" i="19"/>
  <c r="V37" i="19"/>
  <c r="AB17" i="19"/>
  <c r="J28" i="19"/>
  <c r="V28" i="19"/>
  <c r="P28" i="19"/>
  <c r="V38" i="19"/>
  <c r="P8" i="19"/>
  <c r="J8" i="19"/>
  <c r="AH38" i="19"/>
  <c r="AB18" i="19"/>
  <c r="J18" i="19"/>
  <c r="P38" i="19"/>
  <c r="AH8" i="19"/>
  <c r="V8" i="19"/>
  <c r="AH18" i="19"/>
  <c r="J38" i="19"/>
  <c r="AB28" i="19"/>
  <c r="P48" i="19"/>
  <c r="P18" i="19"/>
  <c r="J48" i="19"/>
  <c r="AB8" i="19"/>
  <c r="V48" i="19"/>
  <c r="AB48" i="19"/>
  <c r="AH48" i="19"/>
  <c r="V18" i="19"/>
  <c r="AB38" i="19"/>
  <c r="AH28" i="19"/>
  <c r="V25" i="19"/>
  <c r="V45" i="19"/>
  <c r="J15" i="19"/>
  <c r="AB45" i="19"/>
  <c r="P25" i="19"/>
  <c r="AH25" i="19"/>
  <c r="AH55" i="19"/>
  <c r="AB15" i="19"/>
  <c r="P15" i="19"/>
  <c r="P45" i="19"/>
  <c r="V15" i="19"/>
  <c r="J35" i="19"/>
  <c r="AH45" i="19"/>
  <c r="J25" i="19"/>
  <c r="AB35" i="19"/>
  <c r="AB55" i="19"/>
  <c r="AH15" i="19"/>
  <c r="V35" i="19"/>
  <c r="J55" i="19"/>
  <c r="J45" i="19"/>
  <c r="P35" i="19"/>
  <c r="AH35" i="19"/>
  <c r="V55" i="19"/>
  <c r="P55" i="19"/>
  <c r="AB25" i="19"/>
  <c r="AA11" i="30" l="1"/>
  <c r="AC11" i="30" s="1"/>
  <c r="AB12" i="30"/>
  <c r="AA18" i="24"/>
  <c r="AC18" i="24" s="1"/>
  <c r="AB19" i="24"/>
  <c r="AA11" i="31"/>
  <c r="AC11" i="31" s="1"/>
  <c r="AB12" i="31"/>
  <c r="AA18" i="30"/>
  <c r="AC18" i="30" s="1"/>
  <c r="AB19" i="30"/>
  <c r="AA19" i="30" s="1"/>
  <c r="AC19" i="30" s="1"/>
  <c r="AA23" i="21"/>
  <c r="AC23" i="21" s="1"/>
  <c r="AB24" i="21"/>
  <c r="AA24" i="21" s="1"/>
  <c r="AC24" i="21" s="1"/>
  <c r="AA23" i="31"/>
  <c r="AC23" i="31" s="1"/>
  <c r="AB24" i="31"/>
  <c r="AA24" i="31" s="1"/>
  <c r="AC24" i="31" s="1"/>
  <c r="AA11" i="21"/>
  <c r="AC11" i="21" s="1"/>
  <c r="AB12" i="21"/>
  <c r="AA12" i="31" l="1"/>
  <c r="AC12" i="31" s="1"/>
  <c r="AB13" i="31"/>
  <c r="AA19" i="24"/>
  <c r="AC19" i="24" s="1"/>
  <c r="AB20" i="24"/>
  <c r="AA20" i="24" s="1"/>
  <c r="AC20" i="24" s="1"/>
  <c r="AB21" i="24"/>
  <c r="AA21" i="24" s="1"/>
  <c r="AC21" i="24" s="1"/>
  <c r="AA12" i="30"/>
  <c r="AC12" i="30" s="1"/>
  <c r="AB13" i="30"/>
  <c r="AA13" i="30" s="1"/>
  <c r="AC13" i="30" s="1"/>
  <c r="AA12" i="21"/>
  <c r="AC12" i="21" s="1"/>
  <c r="AB13" i="21"/>
  <c r="AA13" i="21" s="1"/>
  <c r="AC13" i="21" s="1"/>
  <c r="AA13" i="31" l="1"/>
  <c r="AC13" i="31" s="1"/>
  <c r="AB14" i="31"/>
  <c r="AA14" i="31" s="1"/>
  <c r="AC14" i="3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<sst xmlns="http://schemas.openxmlformats.org/spreadsheetml/2006/main" count="2251" uniqueCount="565">
  <si>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</si>
  <si>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</si>
  <si>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</si>
  <si>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</si>
  <si>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</si>
  <si>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</si>
  <si>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</si>
  <si>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</si>
  <si>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</si>
  <si>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</si>
  <si>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</si>
  <si>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</si>
  <si>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</si>
  <si>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</si>
  <si>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</si>
  <si>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</si>
  <si>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</si>
  <si>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</si>
  <si>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</si>
  <si>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</si>
  <si>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</si>
  <si>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</si>
  <si>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</si>
  <si>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</si>
  <si>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</si>
  <si>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</si>
  <si>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</si>
  <si>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</si>
  <si>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</si>
  <si>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</si>
  <si>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</si>
  <si>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</si>
  <si>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</si>
  <si>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</si>
  <si>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</si>
  <si>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</si>
  <si>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</si>
  <si>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</si>
  <si>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</si>
  <si>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</si>
  <si>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</si>
  <si>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</si>
  <si>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</si>
  <si>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</si>
  <si>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</si>
  <si>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</si>
  <si>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</si>
  <si>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</si>
  <si>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</si>
  <si>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</si>
  <si>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</si>
  <si>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</si>
  <si>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</si>
  <si>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</si>
  <si>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</si>
  <si>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</si>
  <si>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</si>
  <si>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</si>
  <si>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</si>
  <si>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</si>
  <si>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</si>
  <si>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</si>
  <si>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</si>
  <si>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</si>
  <si>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</si>
  <si>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</si>
  <si>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</si>
  <si>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</si>
  <si>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</si>
  <si>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</si>
  <si>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</si>
  <si>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</si>
  <si>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</si>
  <si>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</si>
  <si>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</si>
  <si>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</si>
  <si>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</si>
  <si>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</si>
  <si>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</si>
  <si>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</si>
  <si>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</si>
  <si>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</si>
  <si>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</si>
  <si>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</si>
  <si>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</si>
  <si>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</si>
  <si>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</si>
  <si>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</si>
  <si>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</si>
  <si>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</si>
  <si>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</si>
  <si>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</si>
  <si>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</si>
  <si>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</si>
  <si>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</si>
  <si>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</si>
  <si>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</si>
  <si>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</si>
  <si>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</si>
  <si>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</si>
  <si>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</si>
  <si>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</si>
  <si>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</si>
  <si>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</si>
  <si>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</si>
  <si>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</si>
  <si>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</si>
  <si>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</si>
  <si>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</si>
  <si>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</si>
  <si>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</si>
  <si>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</si>
  <si>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</si>
  <si>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</si>
  <si>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</si>
  <si>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</si>
  <si>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</si>
  <si>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</si>
  <si>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</si>
  <si>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</si>
  <si>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</si>
  <si>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</si>
  <si>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</si>
  <si>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</si>
  <si>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</si>
  <si>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</si>
  <si>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</si>
  <si>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</si>
  <si>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</si>
  <si>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</si>
  <si>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</si>
  <si>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</si>
  <si>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</si>
  <si>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</si>
  <si>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</si>
  <si>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</si>
  <si>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</si>
  <si>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</si>
  <si>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</si>
  <si>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</si>
  <si>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</si>
  <si>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</si>
  <si>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</si>
  <si>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</si>
  <si>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</si>
  <si>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</si>
  <si>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</si>
  <si>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</si>
  <si>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</si>
  <si>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</si>
  <si>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</si>
  <si>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</si>
  <si>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</si>
  <si>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</si>
  <si>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</si>
  <si>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</si>
  <si>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</si>
  <si>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</si>
  <si>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</si>
  <si>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</si>
  <si>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</si>
  <si>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</si>
  <si>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</si>
  <si>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</si>
  <si>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</si>
  <si>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</si>
  <si>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</si>
  <si>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</si>
  <si>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</si>
  <si>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</si>
  <si>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</si>
  <si>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</si>
  <si>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</si>
  <si>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</si>
  <si>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</si>
  <si>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</si>
  <si>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</si>
  <si>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</si>
  <si>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</si>
  <si>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</si>
  <si>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</si>
  <si>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</si>
  <si>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</si>
  <si>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</si>
  <si>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</si>
  <si>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</si>
  <si>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</si>
  <si>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</si>
  <si>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</si>
  <si>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</si>
  <si>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</si>
  <si>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</si>
  <si>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</si>
  <si>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</si>
  <si>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</si>
  <si>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</si>
  <si>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</si>
  <si>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</si>
  <si>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</si>
  <si>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</si>
  <si>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</si>
  <si>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</si>
  <si>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</si>
  <si>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</si>
  <si>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</si>
  <si>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</si>
  <si>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</si>
  <si>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</si>
  <si>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</si>
  <si>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</si>
  <si>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</si>
  <si>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</si>
  <si>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</si>
  <si>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</si>
  <si>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Actualmente  no existe un control establecido.</t>
  </si>
  <si>
    <t xml:space="preserve">Semestral </t>
  </si>
  <si>
    <t>Anual</t>
  </si>
  <si>
    <t xml:space="preserve">Falta de recursos económicos, físicos y tecnológicos </t>
  </si>
  <si>
    <t>Reporte extemporáneo por la Entidad.</t>
  </si>
  <si>
    <t>Inexistencia de un control de préstamo de documentos.</t>
  </si>
  <si>
    <t>No asignación del responsable de las historias laborales y sitio adecuado para su almacenamiento.</t>
  </si>
  <si>
    <t>Permanente</t>
  </si>
  <si>
    <t xml:space="preserve">Se desconoce la importancia de la implementación de la ventanilla. </t>
  </si>
  <si>
    <t>Direccionamiento Estratégico</t>
  </si>
  <si>
    <t xml:space="preserve">Trimestral </t>
  </si>
  <si>
    <t>Configurar el conjunto de actividades, con niveles de prioridad, que se deben realizar con el fin de cumplir con los objetivos institucionales y compromisos plasmados en el Plan de Desarrollo Departamental.</t>
  </si>
  <si>
    <t>Este proceso aplica desde la planificacion y definición de los lineamientos y metodologías para el direccionamiento estratégico de la entidad hasta el seguimiento de las acciones propuestas</t>
  </si>
  <si>
    <t>Falta de acciones efectivas para el buen desempeño y avance del Modelo Integrado de Planeación y Gestión y del Modelo Estándar de Control Interno - MECI</t>
  </si>
  <si>
    <t xml:space="preserve">
No presentar el reporte  en el aplicativo del FURAG II. 
</t>
  </si>
  <si>
    <t xml:space="preserve">Director General </t>
  </si>
  <si>
    <t>ANUAL</t>
  </si>
  <si>
    <t>Deporte Estudiantil y Formativo</t>
  </si>
  <si>
    <t>Gestionar el desarrollo de actividades para el fomento del deporte y la competencia a nivel estudiantil.</t>
  </si>
  <si>
    <t>Comprende desde los procesos de iniciación, fundamentación hasta el perfeccionamiento deportivo. Tiene lugar tanto en los programas del sector educativo formal y no formal, como en  los  programas desescolarizados de  las  escuelas de formación deportiva y semejantes.</t>
  </si>
  <si>
    <t xml:space="preserve">1. Inadecuada planificación.
2. Falta de recursos administrativos y presupuestales.
</t>
  </si>
  <si>
    <t xml:space="preserve">Incumplimiento de los cofinanciadores externos.                                                    </t>
  </si>
  <si>
    <t>10 dias habiles siguientes al corte del trimestre</t>
  </si>
  <si>
    <t xml:space="preserve">Presentar de forma trimestral al equipo de seguimiento y evaluación de la Secretaria de Planeación Departamental, el informe de seguimiento al cumplimiento de las metas del plan de desarrollo.                                 </t>
  </si>
  <si>
    <t>Trimestral</t>
  </si>
  <si>
    <t>Semestral</t>
  </si>
  <si>
    <t>Falta de planificación y organización del proceso.</t>
  </si>
  <si>
    <t>Falta de Socialización del Plan institucional de capacitación.</t>
  </si>
  <si>
    <t>Cada vez que se requiera</t>
  </si>
  <si>
    <t xml:space="preserve">1.No realizar el estudio técnico de necesidades
2.No planificar las actividades a desarrollar en cada uno de los planes. 
</t>
  </si>
  <si>
    <t>Area de Talento Humano y asesora del  SG-SST</t>
  </si>
  <si>
    <t>Falta de espacio en el archivo central.</t>
  </si>
  <si>
    <t xml:space="preserve">Falta de herramientas para la organización del archivo </t>
  </si>
  <si>
    <t xml:space="preserve">Técnico administrativo –gestión documental </t>
  </si>
  <si>
    <t>No se dispone de los recursos financieros y tecnológicos.</t>
  </si>
  <si>
    <t>No se cuenta con personal de apoyo para el proceso.</t>
  </si>
  <si>
    <t>Incumplimiento de controles diseñados.</t>
  </si>
  <si>
    <t>Realizar el inventario mediante el uso de formato (FOGD03 -03 FORMATO UNICO DE INVETARIO DOCUMENTAL - FUID).</t>
  </si>
  <si>
    <t>Técnico administrativo –Almacen</t>
  </si>
  <si>
    <t xml:space="preserve">Adquisición de bienes y servicios  </t>
  </si>
  <si>
    <t xml:space="preserve">
Falta de controles apropiados en la elaboración de Obligaciones Contraídas.
</t>
  </si>
  <si>
    <t xml:space="preserve">Área de contabilidad 
</t>
  </si>
  <si>
    <t>Diario</t>
  </si>
  <si>
    <t>Publicación parcial de los documentos del proceso.</t>
  </si>
  <si>
    <t>Desorganización administrativa de la documentación del INDERSANTANDER.</t>
  </si>
  <si>
    <t>Fallas en los controles existentes</t>
  </si>
  <si>
    <t>Supervisores y  Jefe de oficina jurídica</t>
  </si>
  <si>
    <t xml:space="preserve">Diseño programático, tecnológico y administrativo de la página web antiguo </t>
  </si>
  <si>
    <t xml:space="preserve">Dificultad en la codificación de la programación de la página web, solo permite un diseño especifico. </t>
  </si>
  <si>
    <t xml:space="preserve">Falta de herramientas en cuanto a seguridad, almacenamiento y protección de datos </t>
  </si>
  <si>
    <t>Manipulación de la información en los servidores.</t>
  </si>
  <si>
    <t xml:space="preserve">Falta de acciones de mejora documentales </t>
  </si>
  <si>
    <t xml:space="preserve">Falta de conocimiento, revisión y consulta por parte de los líderes de procesos y sus equipos de trabajo. </t>
  </si>
  <si>
    <t xml:space="preserve">Jefe de la oficina de control interno </t>
  </si>
  <si>
    <t>Diseñar, crear, aplicar, evaluar, controlar y coordinar los diferentes planes, políticas y programas administrativos, así como la formación y capacitación del talento humano de las entidades que hacen parte del deporte asociado en el departamento.</t>
  </si>
  <si>
    <t>Comprende desde la asesoria, apoyo hasta y seguimiento en la ejecucion de programas a las entidades del Sistema Departamental del Deporte.</t>
  </si>
  <si>
    <t>Deporte Asociado</t>
  </si>
  <si>
    <t xml:space="preserve">DEPORTE SOCIAL COMUNITARIO </t>
  </si>
  <si>
    <t>Generar espacios de esparcimiento y recreación que contribuyan al mejoramiento de la calidad de vida de la comunidad santandereana.</t>
  </si>
  <si>
    <t>Abarca desde la planeación de todas las actividades de recreación, deporte y aprovechamiento del tiempo libre hasta su ejecución en la población objetivo.</t>
  </si>
  <si>
    <t>DEPORTE DE ALTO RENDIMIENTO</t>
  </si>
  <si>
    <t>Diseñar, aplicar, dirigir, evaluar, controlar y coordinar junto con la entidad los planes, políticas y programas en materia de deporte competitivo y de alto rendimiento.</t>
  </si>
  <si>
    <t>Comprende desde la planeación del poyo integral a los deportistas hasta el seguimiento a la ejecucion de programas y planes referentes al deporte de competencia.</t>
  </si>
  <si>
    <t>GESTION DEL TALENTO HUMANO</t>
  </si>
  <si>
    <t>Proveer y mantener el Talento Humano competente requerido por cada uno de los  procesos para lograr el cumplimiento de los objetivos institucionales.</t>
  </si>
  <si>
    <t>Este proceso comprende desde la vinculación del Talento Humano, su capacitación, bienestar, salud y seguridad hasta su desvinculación</t>
  </si>
  <si>
    <t>ADMINISTRATIVO Y FINANCIERO</t>
  </si>
  <si>
    <t xml:space="preserve">Garantizar una adecuada administración de los recursos financieros conforme a las prioridades institucionales. </t>
  </si>
  <si>
    <t>Este proceso cubre desde la planificación y ejecución del Presupuesto, el registro y presentación de informes contable hasta el pago de las cuentas conforme a la normatividad vigente.</t>
  </si>
  <si>
    <t>Garantizar la adquisición de bienes, obras o servicios de forma transparente y en cumplimiento de la normatividad legal vigente.</t>
  </si>
  <si>
    <t>Este proceso abarca desde el acompañamiento,la proyeccion hasta la verificación en las difeerentes etapas (precontractual, contractual y poscontractual)  de la adquision de bienes, obras y servicios de la entidad.</t>
  </si>
  <si>
    <t>GESTION JURIDICA</t>
  </si>
  <si>
    <t>Asesorar, asistir y representar a la entidad y sus dependencias en las distintas áreas jurídicas, asegurando el cumplimiento de la gestión en el marco de los lineamientos legales y normativos aplicables.</t>
  </si>
  <si>
    <t>Este proceso abarca desde las respuestas a derechos de petición, conceptos jurídicos hasta el acompañamiento a la entidad en los diferentes procesos juridicos de la entidad.</t>
  </si>
  <si>
    <t>COMUNICACIONES INSTITUCIONALES</t>
  </si>
  <si>
    <t>Asegurar el fortalecimiento de las comunicaciones internas y externas, estableciendo canales de comunicación y sistemas de información que aseguren la oportunidad y confiabilidad requerida para la gestión.</t>
  </si>
  <si>
    <t xml:space="preserve">Desde la solicitud de información y comunicación hasta su publicación y socialización a través de los canales establecidos. </t>
  </si>
  <si>
    <t xml:space="preserve">GESTIÓN DOCUMENTAL </t>
  </si>
  <si>
    <t>Administrar  la documentación  que  produce  y recibe   el Instituto Departamental de Recreación y Deporte de Santander - INDERSANTANDER,  garantizando  la  adecuada  utilización, custodia y conservación con el fin de dar cumplimiento a la normatividad vigente y los fines institucionales.</t>
  </si>
  <si>
    <t>Este proceso aplica a toda la documentación  producida por el Instituto Departamental  de Recreación y Deporte de Santander - INDERSANTANDER</t>
  </si>
  <si>
    <t xml:space="preserve">
Falta de asignacion de recursos económicos
</t>
  </si>
  <si>
    <t xml:space="preserve">GESTION INTEGRAL </t>
  </si>
  <si>
    <t>Administrar el Sistema de Gestión Integral de la Entidad, evaluando el cumplimiento de los requisitos establecidos, de los clientes, legales e institucionales en los criterios de las Nomas aplicadas al Sistema Gestión para contribuir al mejoramiento continuo del mismo.</t>
  </si>
  <si>
    <t>Aplica para todos los procesos del Sistema de Gestión Integral del Instituto Departamental de Recreación y Deporte de Santander - INDERSANTANDER.</t>
  </si>
  <si>
    <t>1. Estricto control en la radicación de las cuentas para no recibir Solicitudes dobles a favor de la misma persona.                                               2.  Revisión general de la Obligaciones Contraida antes de enviarlas a Tesorería.</t>
  </si>
  <si>
    <t xml:space="preserve">No reportar en tiempo real. </t>
  </si>
  <si>
    <t>Vinculación de personal de apoyo para el proceso de gestion documental competente.</t>
  </si>
  <si>
    <t xml:space="preserve">CONTROL INTERNO </t>
  </si>
  <si>
    <t>Realizar evaluaciones periodicas y seguimientos a la gestion del Indersantander, generando recomendaciones que orienten las acciones de mejoramiento de la entidad.</t>
  </si>
  <si>
    <t>Comprende desde la programacion de actividades,  fomento de las actividades de autocontrol,  evaluación asesoría a la Gestión Institucional, relación con los entes externos hasta el seguimiento, monitoreo y la presentación de informes.</t>
  </si>
  <si>
    <t>Programar, Desarrollar y realizar seguimiento de las actividades de capacitación, inducción y reinducción en su ejecucción.</t>
  </si>
  <si>
    <t>Realizar buenos ejercicios de divulgación para garantizar la asistencia de los funcionarios y contratistas del instituto en las jornadas de inducción,  reinducción institucional y/o capacitacion.</t>
  </si>
  <si>
    <t>Seleccionar la documentación existente en los fondos acumulados para poder crear las tablas de valoración documental y de esta forma lograr organizar los archivos.</t>
  </si>
  <si>
    <t xml:space="preserve">No declarar ante la secretaria de hacienda Departamental en los tiempos estipulados. </t>
  </si>
  <si>
    <t xml:space="preserve">Error involuntario del descuento  </t>
  </si>
  <si>
    <t xml:space="preserve">Área de tesorería 
Director General </t>
  </si>
  <si>
    <t xml:space="preserve">Falta de integridad y calidad del personal del INDERSANTANDER </t>
  </si>
  <si>
    <t xml:space="preserve">Falta de seguimiento del servicio que ofrece el personal del del INDERSANTANDER </t>
  </si>
  <si>
    <t xml:space="preserve">Diseñar las encuestas de medición de satisfacción de los usuarios del los diferentes programas del  INDERSANTANDER. </t>
  </si>
  <si>
    <t xml:space="preserve">Consolidar los resultados y presentar ante el Comité institucional de gestión y desempeño para toma de decisiones. </t>
  </si>
  <si>
    <t xml:space="preserve">Profesional de
 Apoyo MIPG y Equipo de enlace
 calidad </t>
  </si>
  <si>
    <t xml:space="preserve">Lideres de los 
programas deportivos </t>
  </si>
  <si>
    <t>Realizar la aplicación de las encuestas de medición de satisfacción de los usuarios del los diferentes programas del  INDERSANTANDER.</t>
  </si>
  <si>
    <t xml:space="preserve">No dar cumplimiento a lo programado en el plan anualizado de caja -PAC </t>
  </si>
  <si>
    <t xml:space="preserve">No ejecutar el presupuesto conforme a la comportamiento  del recaudo </t>
  </si>
  <si>
    <t xml:space="preserve"> Auxiliar Administrativo -Lider de presupuesto.</t>
  </si>
  <si>
    <t>Presentar al director, asesora jurídica y deporte asociado el estado de la ejecución presupuestal ingresos vs gastos.</t>
  </si>
  <si>
    <t>Reportar a la auxiliar administrativo - Lider de presupuesto los contratos de arrendamientos celebrados durante el bimestre.</t>
  </si>
  <si>
    <t>Aseora Juridica</t>
  </si>
  <si>
    <t xml:space="preserve">Bimestral </t>
  </si>
  <si>
    <t xml:space="preserve">El área gestora del proceso contractual no entrega o demore la entrega de los soporte de ejecución del contrato.  </t>
  </si>
  <si>
    <t xml:space="preserve">El contratista no entregue los documentos requeridos por el área gestora o supervisor del contrato. </t>
  </si>
  <si>
    <t xml:space="preserve">No se cuenta con los espacios adecuados </t>
  </si>
  <si>
    <t>No existe una disponibilidad presupuestal asignada permanente para el mantenimiento</t>
  </si>
  <si>
    <t>Buscar la posiblidad de gestionar los recursos para la adecuación del archivo</t>
  </si>
  <si>
    <t>No aplicar los controles respectivos para el cuidado de los elementos que se encuentran en el inventario por responsable</t>
  </si>
  <si>
    <t>Prestamo de activos fijos, traslado de activos fijos entre dependencias sin previo aviso, ingreso de activos
sin autorización, salida de activos sin control</t>
  </si>
  <si>
    <t xml:space="preserve">Incumplimiento de los cofinanciadores externos.     </t>
  </si>
  <si>
    <t>Profesional Universitario de Deporte Asociado</t>
  </si>
  <si>
    <t>Mayo de 2022</t>
  </si>
  <si>
    <t xml:space="preserve">Pactar en el estudio previo la forma de pago y la justificacion del porcentaje a pagar como anticipo. </t>
  </si>
  <si>
    <t xml:space="preserve">El profesional universitario de Deporte Asociado junto con   la oficina jurídica </t>
  </si>
  <si>
    <t xml:space="preserve">Realizar el analisis de la hoja de vida y el informe de evaluacion de contratista  </t>
  </si>
  <si>
    <t>Cada vez que se suscriba un contrato</t>
  </si>
  <si>
    <t>Prestar un escenario deportivo  sin poliza o sin el diligenciamiento del formato de prestamo</t>
  </si>
  <si>
    <t xml:space="preserve">Profesional de apoyo al área de las TIC </t>
  </si>
  <si>
    <t>Actualizar, adoptar y socializar la politica de seguridad y privacidad de la informacion Indersantander</t>
  </si>
  <si>
    <t>Profesional universitario Deporte Estudiantil y Formativo</t>
  </si>
  <si>
    <t>Profesional de
 Apoyo MIPG, Equipo de enlace
 calidad  y Profesional universitario Deporte Estudiantil y Formativo</t>
  </si>
  <si>
    <t>Lideres de los 
programas deportivos</t>
  </si>
  <si>
    <t xml:space="preserve">Entregar los resultados de medición de las encuestas al Equipo de enlace
 calidad </t>
  </si>
  <si>
    <t xml:space="preserve">Falta de disponibilidad presupuestal </t>
  </si>
  <si>
    <t>No poder contar con el equipo médico interdisciplinario suficiente</t>
  </si>
  <si>
    <t>Se recepcionan y tramitan las solicitudes de las ligas, en cuanto a la prestación del servicio de Biomédica</t>
  </si>
  <si>
    <t>Económico y reputacional</t>
  </si>
  <si>
    <t>Falta de seguimiento por parte de los entrenadores al desempeño de los deportistas seleccionados</t>
  </si>
  <si>
    <t>Desconocimiento de los lineamientos para el proceso de selección  de los deportistas beneficiarios</t>
  </si>
  <si>
    <t xml:space="preserve">Presentar de forma trimestral el informe de cumplimiento de los compromisos y resultados  de los deportistas beneficiarios.  </t>
  </si>
  <si>
    <t>Entrenadores de los diferentes programas/ Metodólogos</t>
  </si>
  <si>
    <t>Trimestral y/o
 cada vez que se requiera</t>
  </si>
  <si>
    <t xml:space="preserve">Revisar el informe trimestral de cumplimiento de los compromisos y resultados  de los deportistas beneficiarios, presentado por los diferentes entrenadores .  </t>
  </si>
  <si>
    <t>Presentar un informe consolidado, del cumplimiento de los compromisos y resultados  de los deportistas beneficiarios ,para decidir si permanecen o no dentro del programa de beneficios.</t>
  </si>
  <si>
    <t>En el momento que termina el  plazo de la Resolución emitida por la Gobernación</t>
  </si>
  <si>
    <t>Posibilidad de Bajo índice de desempeño institucional en el Formulario Único de Reporte y Avance de Gestión FURAG II</t>
  </si>
  <si>
    <t>Presentar ante el comité 
institucional de gestión y desempeño el informe del estado de avance de la implementación ventanilla única integral al interior del instituto a través del comportamiento de los PQRSD.</t>
  </si>
  <si>
    <t>Cada vez que el comité institucional de gestión y desempeño  lo requiera.</t>
  </si>
  <si>
    <t>Responsable de ejecutar el control: CPS encargado del funcionamiento de la ventanilla única integral.
Acción: Realizar el informe del estado de avance de la implementación ventanilla única integral al interior del instituto a través del comportamiento de los PQRSD.</t>
  </si>
  <si>
    <t>Trabajar de forma integral con los lideres de las políticas de gestión y desempeño institucional para realizar el reporte del índice  del desempeño institucional ante el aplicativo del FURAG II del DAFP.</t>
  </si>
  <si>
    <t xml:space="preserve">
Profesional de apoyo MIPG y Lideres de las políticas de gestión y desempeño institucional
</t>
  </si>
  <si>
    <t>Formular e implementar  los  planes de acción  de cada una de las políticas de gestión y desempeño institucional para  mejorar  el índice de desempeño institucional del INDERSANTANDER.</t>
  </si>
  <si>
    <t xml:space="preserve">Responsable de ejecutar el control: Profesional de apoyo MIPG.
Acción: Brindar el acompañamiento profesional para Formular los planes de acción de las políticas de gestión y desempeño institucional conforme a los resultados y recomendaciones del FURAG II. </t>
  </si>
  <si>
    <t>Equipo delegado por la Alta Direccion (Deporte asociado).</t>
  </si>
  <si>
    <t>Posibilidad de Prestación del servicio sin calidad y oportunidad.</t>
  </si>
  <si>
    <t>No existe control.</t>
  </si>
  <si>
    <t xml:space="preserve">Adoptar e institucionalizar las encuestas de medición de satisfacción de los usuarios de los diferentes programas del  INDERSANTANDER. </t>
  </si>
  <si>
    <t xml:space="preserve">A los primeros 5 días hábiles siguientes del mes de aplicación de las encuestas.  </t>
  </si>
  <si>
    <t>Entregar los resultados de medición de las encuestas al Equipo de enlace
 calidad.</t>
  </si>
  <si>
    <t>Posibilidad de No registrar  los deportistas al sistema nacional del deporte</t>
  </si>
  <si>
    <t xml:space="preserve">
Posibilidad de Falta de legalización de los convenios con las ligas de deporte en Santander </t>
  </si>
  <si>
    <t>Cada vez que se realice un evento</t>
  </si>
  <si>
    <t>Realizar caracterización de todos los deportistas con el  apoyo de la oficina de alto rendimiento del INDERSANTANDER.</t>
  </si>
  <si>
    <t>Realizar cronograma de capacitaciones con  el apoyo del  Ministerio del deporte  sobre la plataforma de inscripción a los deportistas</t>
  </si>
  <si>
    <t>Falta de control a la hora de legalizar los convenios</t>
  </si>
  <si>
    <t>Área misional, área contable  y jurídica</t>
  </si>
  <si>
    <t>Realizar  una mesa de trabajo con el área misional, área contable y jurídica a efectos de determinar requisitos mínimos de legalización del trámite para el pago de las cuentas de las ligas.</t>
  </si>
  <si>
    <t>Cada vez que se suscriba 
 un convenio</t>
  </si>
  <si>
    <t xml:space="preserve">Inadecuada planificación.
</t>
  </si>
  <si>
    <t xml:space="preserve">Desconocimiento de la normatividad.                                                    </t>
  </si>
  <si>
    <t xml:space="preserve">El profesional universitario de Deporte Social Comuniatrio  junto con   la oficina jurídica </t>
  </si>
  <si>
    <t xml:space="preserve">El profesional universitario de Deporte Social Comuniatrio  </t>
  </si>
  <si>
    <t>Responsable de ejecutar el control: El Profesional Universitario de Deporte  Social Comunitario.
Acción:  verificar la legalidad y cobertura de la Polizas de los escenarios deportivos.</t>
  </si>
  <si>
    <t>Verificar la legalidad, cobertura  y vigencia de las polizas de los escenarios deportivos (llevar regitro con fecha de inicio y terminación).</t>
  </si>
  <si>
    <t xml:space="preserve">
Posibilidad de Inoportunidad en la prestación del servivio del  área de biomédica </t>
  </si>
  <si>
    <t>Posibilidad de Incumplimiento de los requisitos para acceso y/o permanencia como beneficiario (subsidio económico)  de los programas existentes</t>
  </si>
  <si>
    <t xml:space="preserve">Responsable de ejecutar el control: Director General
Acción: vincular el personal requerido para la prestación oportuna del servicio en el Área Biomédica.
</t>
  </si>
  <si>
    <t>Profesional Universitario de Alto Rendimiento y/o Dirección</t>
  </si>
  <si>
    <t xml:space="preserve">
Llevar los registros administrativo del servicio prestado por el equipo interdisciplinario contratado para el área de Biomédica</t>
  </si>
  <si>
    <t>Profesional Universitario de Alto Rendimiento</t>
  </si>
  <si>
    <t>Responsable de ejecutar el control: Entrenadores.
Acción: Realizar acciones de seguimiento trimestral al cumplimiento en los entrenamientos, compromisos y resultados  deportivos de los beneficiarios del subsidio económico,  desde el  informe del entrenador a cargo.</t>
  </si>
  <si>
    <t>Profesional Universitario de Alto Rendimiento /Comisión Técnica</t>
  </si>
  <si>
    <t xml:space="preserve">A los primeros 5 días hábiles del mes de Junio y Noviembre.  </t>
  </si>
  <si>
    <t xml:space="preserve">Área de Talento Humano y profesional de apoyo en psicología </t>
  </si>
  <si>
    <t xml:space="preserve">Responsable de ejecutar el control: Jefe de Personal
Acción: Aplicar las encuestas de necesidades y de percepción para construir el estudio tecnico de necesidades y a partir del mismo formular los planes.   </t>
  </si>
  <si>
    <t xml:space="preserve">Construir los planes de talento humano a partir d estudio técnico de necesidades y expectativas realizado a los funcionarios. </t>
  </si>
  <si>
    <t xml:space="preserve">Presentar el seguimiento consolidado a la ejecución de los planes de acción de los planes de talento humano ante el comité Institucional   de Gestión y Desempeño-MIPG.   </t>
  </si>
  <si>
    <t xml:space="preserve">
Responsable de ejecutar el control: Jefe de Personal
Acción: Socializar  los planes de talento humano  ante el comité Institucional   de Gestión y Desempeño-MIPG. 
</t>
  </si>
  <si>
    <t>Socializar  los planes de talento humano ante el comité Institucional   de Gestión y Desempeño-MIPG  y con los funcionarios del Instituto.</t>
  </si>
  <si>
    <t>Posibilidad de Deficiente e insuficiente inducciones,
 reinducciones y capacitaciones</t>
  </si>
  <si>
    <t>Posibilidad de No ejecución de los planes estratégicos e institucionales del proceso de gestión de talento humano.</t>
  </si>
  <si>
    <t>Posibilidad de Perdida y adulteración  de Historias Laborales</t>
  </si>
  <si>
    <t>Responsable de ejecutar el control: Jefe de Personal.
Acción: Requerir  a  quien solicite  la hojas de vida e historias laborales el diligenciamiento del formato  Solicitud Préstamo de documentos (FOGD05-02 SOLICITUD PRESTAMO DE DOCUMENTOS.</t>
  </si>
  <si>
    <t>Llevar el registro administrativo del préstamo de los documentos  de la hojas de vida e historias laborales mediante el diligenciamiento del formato  Solicitud Préstamo de documentos (FOGD05-02 SOLICITUD PRESTAMO DE DOCUMENTOS).</t>
  </si>
  <si>
    <t>Posibilidad de Generación de Obligaciones Contraídas dobles a favor del mismo Contratista o por mayor valor del solicitado.</t>
  </si>
  <si>
    <t xml:space="preserve">Posibilidad de Error involuntario en el descuento de las estampillas Departamentales y  declaración. </t>
  </si>
  <si>
    <t xml:space="preserve">Posibilidad de No tener previsto en el presupuesto el recaudo  del efectivo anual </t>
  </si>
  <si>
    <t xml:space="preserve">Responsable de ejecutar el control: Contador y apoyo profesional.
Acción:llevar el  registro y control de las cuentas de cobro desde que se radican hasta el traslado de las mismas al área de tesorería. </t>
  </si>
  <si>
    <t>Responsable: Auxiliar Administrativo -Lider de presupuesto.
Acción:Ejecutar el presupuesto conforme a la comportamiento del recaudo.</t>
  </si>
  <si>
    <t>Posibilidad de perdida de los elementos del Inventario de Bienes Muebles del INDERSANTANDER.</t>
  </si>
  <si>
    <t xml:space="preserve">
Responsable de ejecutar el control: Técnico administrativo –Almacen.
Acción: llevar el registro y control   de los activos fijos del INDERSANTANDER.</t>
  </si>
  <si>
    <t>Realizar monitoreo constante de los proceso contractuales que maneja la entidad ingresando a plataforma SIA Observa.</t>
  </si>
  <si>
    <t>Posibilidad de No publicación en SIA OBSERVA  o publicación extemporánea.</t>
  </si>
  <si>
    <t>Posibilidad de No publicación en el SECOP o publicación extemporánea.</t>
  </si>
  <si>
    <t>Posibilidad de Falencias en el proceso de manejo y archivo de los expedientes contractuales.</t>
  </si>
  <si>
    <t xml:space="preserve">
Posibilidad de Página web institucional desactualizada 
</t>
  </si>
  <si>
    <t>Posibilidad de Pérdida total o parcial de la información.</t>
  </si>
  <si>
    <t>Falta de planeacion en la actividades proyectadas en el Plan Anual de auditorias</t>
  </si>
  <si>
    <t>Falta de recursos(tecnologicos, humanos, etc) suficientes y competentes</t>
  </si>
  <si>
    <t>Cuatrimestral</t>
  </si>
  <si>
    <t>Posibilidad de Perdida de documentación del archivo central  (carpeta, folios, cajas etc.)</t>
  </si>
  <si>
    <t>Posibilidad de Fondos acumulados de las vigencias anteriores sin organizar de acuerdo con la normatividad vigente.</t>
  </si>
  <si>
    <t>Posibilidad de Deterioro del archivo físico por proliferación de vectores y ácaros producto de las
deficientes condiciones (Filtraciones, humedades, etc) en los espacios de
almacenamiento.</t>
  </si>
  <si>
    <t xml:space="preserve">Posibilidad de Gestor documental del Sistemas de gestión de calidad desactualizado. </t>
  </si>
  <si>
    <t xml:space="preserve">Posibilidad de Incumplimiento en la ejecucion del plan anual de auditorias de la oficina de control interno </t>
  </si>
  <si>
    <t xml:space="preserve">Realizar seguimiento cuatrimestral al plan anual de auditorias. </t>
  </si>
  <si>
    <t>Seguimiento y control de los activos fijos (inventarios individualizados y firmados por el responsable).</t>
  </si>
  <si>
    <t>Realizar inspecciones del estado de los bienes muebles, verificando que lo que se encuentre en fisico sea igual a lo invetariado en el sistema SIA.</t>
  </si>
  <si>
    <t>Técnico administrativo –Almacén.</t>
  </si>
  <si>
    <t xml:space="preserve">Enviar correo a las oficinas para identificar aquellas que requieren trasladar su archivo de gestión </t>
  </si>
  <si>
    <t>Cada oficina responsable enviar el formato solicitud de traslado F0GD13</t>
  </si>
  <si>
    <t>Oficinas gestoras</t>
  </si>
  <si>
    <t>Construir el cronograma y remitir para su cumplimiento de los oficinas gestoras.</t>
  </si>
  <si>
    <t xml:space="preserve">
Responsable de ejecutar el control: 
Técnico administrativo –Almacén.
Acción: Verificar los tiempos establecidos en las tablas de retención documental, con el objetivo  trasladar el archivo de gestión al archivo central. 
</t>
  </si>
  <si>
    <t>Responsable de ejecutar el control: 
Técnico administrativo –Almacén.
Acción: Cumplir el  procedimiento de prestado de documentos y  llevar los registros administrativos del formato F0GD05.</t>
  </si>
  <si>
    <t>Dar cumplimiento al procedimiento y llevar sin excepción alguna  los registros administrativos del formato F0GD05.</t>
  </si>
  <si>
    <t>Responsable de ejecutar el control: 
Técnico administrativo –Almacén.
Acción:Mantener el área de las bodegas de archivo con seguridad.</t>
  </si>
  <si>
    <t xml:space="preserve">Técnico administrativo –Almacén.
Y Director  General </t>
  </si>
  <si>
    <t xml:space="preserve">Cconstruir informe detallado de la situación actual de las instalaciones del archivo central. </t>
  </si>
  <si>
    <t xml:space="preserve">Comunicar de manera oficial  en la sesión del Comité institucional de gestión y desempeño  la situación actual de las instalaciones del archivo central. </t>
  </si>
  <si>
    <t>Técnico administrativo –Almacén y personal de apoyo al proceso.</t>
  </si>
  <si>
    <t xml:space="preserve">Responsable de ejecutar el control: El Profesional Universitario de Deporte  Social Comunitario.
Acción:Garantizar que cada vez que se realice  el prestamos del escenario deportivo se lleve el registro administrativo en el formato	(PERMISO INGRESO – ESCENARIOS FOSC05-02).					</t>
  </si>
  <si>
    <t xml:space="preserve">Lllevar el registro administrativo para el trámite del prestamos del escenarios deportivos, a través del formato	(PERMISO INGRESO – ESCENARIOS FOSC05-02).		</t>
  </si>
  <si>
    <t>Profesional de Apoyo Calidad</t>
  </si>
  <si>
    <t>Responsable de ejecutar el control: 
CPS  Calidad
Acción: Dar cumplimiento al Procedimiento estandarizado para las acciones de mejora al Sistema de gestión de calidad</t>
  </si>
  <si>
    <t>Efectuar las mejoras documentales del Sistema de gestión de calidad y llevar el registro administrativo mediante el  formato  (FOGI04-04 SOLICITUD DE MEJORA DOCUMENTAL).</t>
  </si>
  <si>
    <t xml:space="preserve">Posibilidad de Incumplimiento  de la Ventanilla única integral.
</t>
  </si>
  <si>
    <t>Mantener  vinculado  al personal competente e idóneo para el mejoramiento y la implementación del Modelo Integrado de Planeación y Gestión-MIPG.</t>
  </si>
  <si>
    <t xml:space="preserve">
Responsable de ejecutar el control: 
Profesional de apoyo MIPG
Acción: Rendir el informe de reporte del desempeño institucional ante el aplicativo del FURAG II. 
</t>
  </si>
  <si>
    <t>Posibilidad de inestabilidad laboral de los coordinadores de los 82 municipios</t>
  </si>
  <si>
    <t>Rotación de personal por parte de los alcaldes</t>
  </si>
  <si>
    <t>Ninguna</t>
  </si>
  <si>
    <t xml:space="preserve">Emitir Circular informativa recomendado la importancia de la creación y constitución  de las escuelas de formación deportivas municipales, así como demás aspectos relevantes. </t>
  </si>
  <si>
    <t>Responsable de ejecutar el control: El Profesional Universitario de Deporte Asociado.
Acción:  verificar en la etapa precontractual  los certificados de;  antecedentes disciplinarios vigentes a la firma del contrato, antecedes  de Medidas Correctivas RNMC, Certificado de Inhabilidades por Delitos Sexuales y Antecedentes policivos en la etapa precontractual, esto como requisito para dar continuidad al trámite de suscripción de contrato.</t>
  </si>
  <si>
    <t xml:space="preserve">Responsable de ejecutar el control: Supervisores.
Acción: realizar el  seguimiento y control a la prestación de los servicios de los contratistas a través del informe de supervisión	</t>
  </si>
  <si>
    <t xml:space="preserve">Responsable de ejecutar el control: Supervisores.
Acción: realizar  el  seguimiento y control a la prestación de los servicios de los contratistas a través del informe de supervisión	</t>
  </si>
  <si>
    <t>Responsable de ejecutar el control: El Profesional Universitario de Deporte Asociado.
Acción: realizar seguimiento trimestral  con las ligas junto con inspección, vigilancia  y control del Ministerio del deporte.</t>
  </si>
  <si>
    <t xml:space="preserve">
Responsable de ejecutar el control: Los presidentes de liga junto con el profesional universitario de deporte asociado
Acción:  Verificar que  los deportistas esten registrados en alguno de los clubs .</t>
  </si>
  <si>
    <t>Responsable de ejecutar el control:  Profesional universitario de deporte asociado.
Acción: Verificar con  la oficina jurídica la pertinencia de los anticipos a los  convenios de colaboración y asociación   que se van a ejecutar durante la vigencia.</t>
  </si>
  <si>
    <t>Responsable de ejecutar el control: Profesional universitario de deporte asociado.
Acción: Unificar crierios de legalizacion  para generar equidad en todos las Areas misionales del Instituto.</t>
  </si>
  <si>
    <t>Responsable de ejecutar el control: El Profesional Universitario de Deporte  Social Comunitario.
Acción:  verificar en la etapa precontractual  los certificados de;  antecedentes disciplinarios vigentes a la firma del contrato, antecedes  de Medidas Correctivas RNMC, Certificado de Inhabilidades por Delitos Sexuales y Antecedentes policivos en la etapa precontractual, esto como requisito para dar continuidad al trámite de suscripción de contrato.</t>
  </si>
  <si>
    <t xml:space="preserve">Responsable de ejecutar el control: Supervisores.
Acción: realizar  el  seguimiento y control a la prestación de los servicios de los contratistas a través del informe de supervisión.	</t>
  </si>
  <si>
    <t>Responsable de ejecutar el control: El Profesional Universitario de Deporte Estudiantil y Formativo.
Acción:  verificar en la etapa precontractual  los certificados de;  antecedentes disciplinarios vigentes a la firma del contrato, antecedes  de Medidas Correctivas RNMC, Certificado de Inhabilidades por Delitos Sexuales y Antecedentes policivos en la etapa precontractual, esto como requisito para dar continuidad al trámite de suscripción de contrato.</t>
  </si>
  <si>
    <t xml:space="preserve">Responsable de ejecutar el control: Supervisores.
Acción: realizar el  seguimiento y control a la prestación de los servicios de los contratistas a través del informe de supervisión.	</t>
  </si>
  <si>
    <t xml:space="preserve">
Responsable de ejecutar el control: Director General .
Acción: garantizar el  Personal competente e idóneo que lidera la implementación del Modelo Integrado de Planeación y Gestión-MIPG.</t>
  </si>
  <si>
    <t>Responsable de ejecutar el control: Jefe de Personal
Acción: realizar seguimiento al cronograma programado para  la inducción y reinducción.</t>
  </si>
  <si>
    <t>Responsable de ejecutar el control: Jefe de Personal.
Acción:realizar seguimiento a la ejecución de los planes de acción  de los planes de TH.</t>
  </si>
  <si>
    <t>Primer trimestre de 2023</t>
  </si>
  <si>
    <t>Primer  y Segundo semestre  de 2023</t>
  </si>
  <si>
    <t>Primer semestre
 de 2023</t>
  </si>
  <si>
    <t>Segundo semestre de 2023</t>
  </si>
  <si>
    <t>Primeros 10 dias habiles de Julio
 y Diciembre de 2023</t>
  </si>
  <si>
    <t>Octubre de 
2023</t>
  </si>
  <si>
    <t>Primeros 10 dias hábiles de Julio
 y Diciembre de 2023</t>
  </si>
  <si>
    <t>Diciembre de 2023</t>
  </si>
  <si>
    <t>Julio y Noviembre de 2023</t>
  </si>
  <si>
    <t xml:space="preserve">A los primeros 5 días hábiles siguientes del mes de Agosto y Diembre de 2023 </t>
  </si>
  <si>
    <t>Primeros 10 dias hábiles de Agosto
 y Diciembre de 2023</t>
  </si>
  <si>
    <t>Primer trimestre del 2023</t>
  </si>
  <si>
    <t>Mayo y Octubre de 2023</t>
  </si>
  <si>
    <t>Primer Semestre de 2023</t>
  </si>
  <si>
    <t>Junio de 2023 y Diciembre de 2023.</t>
  </si>
  <si>
    <t>Primer semestre de 2023</t>
  </si>
  <si>
    <t>Julio  de 2023</t>
  </si>
  <si>
    <t>Diciembre de 
2023</t>
  </si>
  <si>
    <t>Diciembre de
 2023</t>
  </si>
  <si>
    <t>diciembre de 
2023</t>
  </si>
  <si>
    <t xml:space="preserve">
Posibilidad de No efectuar  las transferencias documentales .
</t>
  </si>
  <si>
    <t>junio y julio  de 2023</t>
  </si>
  <si>
    <t>Responsable de ejecutar el control: 
Oficinas gestoras
Acción: organizar el archivo de gestion para ser trasladado al archivo central</t>
  </si>
  <si>
    <t xml:space="preserve">Organizar los archivos, marcar las carpetas, las cajas y diligenciar el    formato (FOGD03 -03 FORMATO UNICO DE INVETARIO DOCUMENTAL - FUID). </t>
  </si>
  <si>
    <t>junio y j ulio   de 2023</t>
  </si>
  <si>
    <t>Responsable de ejecutar el control: 
Técnico administrativo –Almacén.
Acción: Verificar en cada uno de los FUID la informacion plasmada por las oficinas gestoras,que sea acorde a las tablas de retencion documental (TRD)</t>
  </si>
  <si>
    <t>Responsable de ejecutar el control: 
Técnico administrativo –Almacén.
Acción: Verificar que el cronograma de transferencias documentales se ejecute en las fechas establecidas</t>
  </si>
  <si>
    <t>junio y j ulio    de 2023</t>
  </si>
  <si>
    <t>Organizar  las cajas re ubcar en el archivo central cada uno de los documentos recibidos por vigencias de las oficinas gestoras</t>
  </si>
  <si>
    <t xml:space="preserve">
Responsable de ejecutar el control: Técnico administrativo –Almacen.
Acción: Realizar inspecciones a los bienes muebles del  INDERSANTANDER.</t>
  </si>
  <si>
    <t>Julio de 2023 y Diciembre de 2023</t>
  </si>
  <si>
    <t xml:space="preserve">
Responsable de ejecutar el control: Tesorera
Acciones:
1. Verificar que el contratista anexe el pago original y copia de la estampilla, ya sea pago virtual o fisico en la casa del libro.
</t>
  </si>
  <si>
    <t>Garantizar que se continue implementando la  circular sobre la  obligación que cada contratista de prestación de servicios, ligas y/o convenios debe asumir en cuanto al descuento por concepto de estampillas.</t>
  </si>
  <si>
    <t>Posibilidad de  de reporte extermporaneo  de los  accidentes  y/o enfermedades laborales.</t>
  </si>
  <si>
    <t>Responsable de ejecutar el control: 
CPS SG-SST.
Acción: Realizar la inducción y reinducción en el área de seguridad y salud en el trabajo, donde se informe  las responsabilidades frente al reporte oportuno de los  accidentes de trabajo y las enfermedades laborales.</t>
  </si>
  <si>
    <t xml:space="preserve">Realizar lo reportes de accidentes de trabajo  dentro de las 48 horas siguientes al hecho y en cuanto a las enfermedades laborales realizar el reporte de acuerdo a la notificación por parte de la ARL o EPS.
</t>
  </si>
  <si>
    <t xml:space="preserve">
Responsable de ejecutar el control:  Auxiliar Administrativo de la Oficina Juridica 
Acción: Verificar lo rendido en  SIA Observa.</t>
  </si>
  <si>
    <t xml:space="preserve">Auxiliar Administrativo
de la Oficina Juridica </t>
  </si>
  <si>
    <t>Auxiliar Administrativo 
de la Oficina Juridica .</t>
  </si>
  <si>
    <t xml:space="preserve">
Responsable de ejecutar el control: Auxiliar Administrativo de la Oficina Juridica.
Acción: Llevar la base de datos de los procesos contractuales en ejecución.</t>
  </si>
  <si>
    <t>Mantener actualizada la base de datos de los procesos contractuales en ejecución (donde identifica fecha de inicio, fecha de pagos parciales y toda la información  correspondiente a los contratos rendidos).</t>
  </si>
  <si>
    <t>Responsable de ejecutar el control: Directora general  y Jefe de oficina jurídica
Acción: Vincular personal de apoyo a la oficina juridica encargado de publicar los documentos de los procesos contartruales en lo correspondiente  a la etapa precontractual y hasta la publicación de la minuta contractual.</t>
  </si>
  <si>
    <t>Mantener vinculado al instituto  el personal de apoyo de la oficina juridica para el cargue en la plataforma del SECOP II.</t>
  </si>
  <si>
    <t xml:space="preserve">Directora general 
 y Jefe de oficina jurídica 
</t>
  </si>
  <si>
    <t>Responsable de ejecutar el control: 
Jefe de oficina jurídica
Acción: Mantener capacitado el personal que ejerce supervisión contractual.</t>
  </si>
  <si>
    <t xml:space="preserve">
Jefe de oficina jurídica
</t>
  </si>
  <si>
    <t>f</t>
  </si>
  <si>
    <t>Responsable de ejecutar el control: oficina gestora 
Acción:  construir incialmente el expediente contractual con la hoja de ruta desde la necesidad hasta el etudios del sector, icluyendo la solicitud y la incorporación del CDP.
Responsable de ejecutar el control:  jefe de oficina juridica y equipo de trabajo.
Acción:  
1.Revisar la documentación y proceder  a la elaboracion de la minuta contratual y remitir el expediente a la oficina gestora para aprobación de polizas, elaboracion de acta de incicio y para la ejecucion contractual</t>
  </si>
  <si>
    <t xml:space="preserve">Aplicación en tiempo real de las listas de chequeo o hojas de ruta, con su respectiva foliación como acción de control y trazabilidad de los documentos.
La oficina juridica realizara la custodia  del expediente contractual </t>
  </si>
  <si>
    <t>CPS  encargado del funcionamiento de la ventanilla</t>
  </si>
  <si>
    <t xml:space="preserve">Llevar el registro de la ventanilla en el  formato (FOGD04-02 PLANTILLA CORRESPONDENCIA) como acción de control </t>
  </si>
  <si>
    <t>Responsable de ejecutar el control: CPS encargado del funcionamiento de la ventanilla única integral.
Acción: garantizar el  registro del formato (FOGD04-02 PLANTILLA CORRESPONDENCIA) , como acción de control para la atención de los PQRSD del Instituto.</t>
  </si>
  <si>
    <t>Cada vez que
 el comité institucional de gestión y desempeño  lo requier</t>
  </si>
  <si>
    <t xml:space="preserve">Responsable de ejecutar el control: El Profesional Universitario de Deporte Estudiantil y Formativo.
Acción: Realizar las acciones de seguimiento mensual al cumplimiento del Plan de Acción 2023   y presenta informe al equipo delegado por la alta  dirección (Deporte asociado). </t>
  </si>
  <si>
    <t xml:space="preserve">Responsable de ejecutar el control: Equipo delegado por la Alta Dirección (Deporte asociado).
Acción:  Consolidar el  informe de cumplimiento y avances de las metas del plan de acción 2023   y socializar ante  el Comité Institucional   de Gestión y Desempeño-MIPG.   </t>
  </si>
  <si>
    <t xml:space="preserve">Presentar y socializar  al detalle el  informe de cumplimiento y avance de las metas del plan de acción 2023 para conocimiento y toma decisiones ante el Comité Institucional   de Gestión y Desempeño-MIPG.   </t>
  </si>
  <si>
    <t>Hacer uso del FORMATO “FODE02-01 SEGUIMIENTO A INVERSIÓN PLAN DE DESARROLLO”, y presentar su avances en las mesas de trabajo convocadas por la Directora.</t>
  </si>
  <si>
    <t>Equipo delegado por la 
Alta Direccion (Deporte asociado).</t>
  </si>
  <si>
    <t>Posibilidad de Incumplimiento de las metas formuladas en el Plan de Acción Institucional 2023 del Plan de Desarrollo Departamental.</t>
  </si>
  <si>
    <t>Responsable de ejecutar el control: El Profesional Universitario de Deporte Asociado.
Acción: Realizar  las acciones de seguimiento mensual al cumplimiento del Plan de Acción 2023  en lo correspondiente a la metas de Deporte Asociado.</t>
  </si>
  <si>
    <t xml:space="preserve">Responsable de ejecutar el control: Equipo delegado por la Alta Dirección (Deporte asociado).
Acción:  Consolidar el  informe de cumplimiento y avances de las metas del plan de acción 2023 y socializar ante  el Comité Institucional   de Gestión y Desempeño-MIPG.   </t>
  </si>
  <si>
    <t>Equipo delegado
 por la Alta Direccion (Deporte asociado).</t>
  </si>
  <si>
    <t xml:space="preserve">Responsable de ejecutar el control: El Profesional Universitario de Alto Rendimiento.
Acción: Realizar las acciones de seguimiento menusal al cumplimiento del Plan de Acción 2023   y presenta informe al equipo delegado por la alta  dirección (Deporte asociado). </t>
  </si>
  <si>
    <t>Equipo delegado 
por la Alta Direccion (Deporte asociado).</t>
  </si>
  <si>
    <t xml:space="preserve">Responsable de ejecutar el control: El Profesional Universitario de Deporte Social Comunitario.
Acción: Realizar  las acciones de seguimiento mensual  al cumplimiento del Plan de Acción 2023   y presenta informe al equipo delegado por la alta  dirección (Deporte asociado). </t>
  </si>
  <si>
    <t>Responsable de ejecutar el control: Directora General.
Acción:  Realizar seguimientos permanentes a través de mesas de trabajo.</t>
  </si>
  <si>
    <t>Responsable de ejecutar el control: Diectora General.
Acción:  Realizar seguimientos permanentes a través de mesas de trabajo.</t>
  </si>
  <si>
    <t xml:space="preserve">Profesional 
  enlace  calidad </t>
  </si>
  <si>
    <t xml:space="preserve">Profesional  enlace
 calidad </t>
  </si>
  <si>
    <t xml:space="preserve">Profesional enlace
 calidad </t>
  </si>
  <si>
    <t>Responsable de ejecutar el control: 
Jefe de la oficina de control interno 
Acción: Revisar permanente del Plan Anual de Auditorias vigencia 2023.</t>
  </si>
  <si>
    <t>Responsable de ejecutar el control: 
Directora General y P.U Administrativa y Financiera.
Acción: Garantzar la disponibilidad presupuestal para la vinculacion al instituto del profesional idoneo.</t>
  </si>
  <si>
    <t>Responsable de ejecutar el control: 
Directora General y P.U Administrativa y Financiera
Acción: Establecer el plan de trabajo para la actualizacion de la pagina web del instituto</t>
  </si>
  <si>
    <t>Responsable de ejecutar el control: 
El profesional de apoyo al área de las TIC
Acción: Garantizar que la pagina web cumpla con los requisitos de transparencia de acceso a la informacion publica</t>
  </si>
  <si>
    <t xml:space="preserve">Responsable de ejecutar el control: 
El profesional de apoyo al área de las TIC
Acción: Implementar la pagina web cumpliendo con los lineamientos ITA. </t>
  </si>
  <si>
    <t xml:space="preserve">
Celebrar contrato prestacion de servicios profesionales para la administracion de la pagina web del insttituto.  </t>
  </si>
  <si>
    <t xml:space="preserve">Directora General y P.U Administrativa y Financiera
</t>
  </si>
  <si>
    <t>Socializar el plan de trabajo a seguir para la actualizacion  de la pagina web del INDERSANTANDER en el comité institucional de gestion y desempeño</t>
  </si>
  <si>
    <t>Implementar las mejoras según los informes allegados al proceso de las TIC</t>
  </si>
  <si>
    <t xml:space="preserve">Socializar la reestructuración del portal web incluyendo los lineamientos ITA, protocolo HTTPS y migración del portal actual. </t>
  </si>
  <si>
    <t xml:space="preserve">
Responsable de ejecutar el control: 
El profesional  enlace de TIC
Acción:  Realizar copias de seguridad manuales de forma recurrente.</t>
  </si>
  <si>
    <t>Responsable de ejecutar el control: 
 Funcionarios de planta y contratistas de la entidad
Acción:  Cumplir a cabalidad las medidas contempladas en la política de protección de datos personales diseñada para el Indersantander.</t>
  </si>
  <si>
    <t>Responsable de ejecutar el control: Profesional de apoyo al área de las TIC .
Acción: Realizar sesiones de sensibilización sobre seguridad de la información y controles del sistema de gestión de seguridad de la información institucional</t>
  </si>
  <si>
    <t xml:space="preserve">
Realizar copias de seguridad a  la informacion alojada al portal web y el codigo fuente</t>
  </si>
  <si>
    <t>Funcionarios de Planta  y Contratistas de la Entidad</t>
  </si>
  <si>
    <t>Realizar sesiones de sensibilización sobre seguridad de la información y controles del sistema de gestión de seguridad de la información institucional para las oficinas del InderSantander</t>
  </si>
  <si>
    <t>Falla del Hardware</t>
  </si>
  <si>
    <t>La debilidad en la definición de un plan de mantenimiento del sistema de energia regulado</t>
  </si>
  <si>
    <t>Perdida de la disponibilidad de la infraestrutura computacional del Indersantander por falla de Hardware debido a la debilidad en la definición de un plan de mantenimiento de energia regulado</t>
  </si>
  <si>
    <t>Profesional de apoyo al área de sistemas</t>
  </si>
  <si>
    <t>Plan de Copias de Seguridad (Carpetas Compartidas)</t>
  </si>
  <si>
    <t>Responsable de ejecutar el control: Profesional de apoyo al área de sistemas.
Acción: El area de sistemas realiza mantenimientos correctivos de acuerdo a las enventualidades presentadas y/o imprevistos</t>
  </si>
  <si>
    <t>Responsable de ejecutar el control: Profesional de apoyo al área de las TIC .
Acción:  El area de Sistemas dispondra de un espacio de almacenamiento compartido para que los usuarios puedan tener respaldo de la información institucional.</t>
  </si>
  <si>
    <t>Segundo 
semestre de 2023</t>
  </si>
  <si>
    <t>Realizar mantenimiento a los equipos de computo.</t>
  </si>
  <si>
    <t xml:space="preserve">Profesional de apoyo  al  área de las 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</si>
</sst>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000000"/>
      <name val="Arial Narrow"/>
      <family val="2"/>
    </font>
    <font>
      <sz val="8"/>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rgb="FFE26B0A"/>
      </right>
      <top style="dashed">
        <color rgb="FFE26B0A"/>
      </top>
      <bottom style="dashed">
        <color rgb="FFE26B0A"/>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9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14" fontId="1" fillId="0" borderId="2" xfId="0" applyNumberFormat="1" applyFont="1" applyBorder="1" applyAlignment="1" applyProtection="1">
      <alignment horizontal="center" vertical="top" wrapText="1"/>
      <protection locked="0"/>
    </xf>
    <xf numFmtId="0" fontId="59" fillId="16" borderId="75" xfId="0" applyFont="1" applyFill="1" applyBorder="1" applyAlignment="1" applyProtection="1">
      <alignment horizontal="center" vertical="top" wrapText="1"/>
      <protection locked="0"/>
    </xf>
    <xf numFmtId="0" fontId="1" fillId="0" borderId="0" xfId="0" applyFont="1" applyProtection="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0" borderId="2" xfId="0" applyFont="1" applyBorder="1" applyAlignment="1" applyProtection="1">
      <alignment horizontal="justify" vertical="top"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6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loto\Desktop\INDER%202022\MES%202\Mapa%20de%20Riesgos\Alto%20Rendimiento\Matriz_mapa_riesgos-Institucional-ALTO%20REND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loto\Desktop\INDER%202022\MES%202\Mapa%20de%20Riesgos\OCI\Matriz_mapa_riesgos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DIRECCIONAMIENTO ESTRATEGICO"/>
      <sheetName val="DEPORTE ESTUDIANTIL Y F "/>
      <sheetName val="DEPORTE ASOCIADO"/>
      <sheetName val="DEPORTE SOCIAL Y C"/>
      <sheetName val="DEPORTE DE ALTO REN"/>
      <sheetName val="GESTION DE TH"/>
      <sheetName val="ADMINISTRATIVO Y FINANCIERO"/>
      <sheetName val="ADQUISICION  B Y S"/>
      <sheetName val="GESTION JURIDICA"/>
      <sheetName val="COMUNICACIONES INSTITUCIONALES"/>
      <sheetName val="GESTION DOCUMENTAL"/>
      <sheetName val="GESTION INTEGRAL"/>
      <sheetName val="CONTROL INTERN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CONTROL INTERN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368" dataDxfId="1367">
  <autoFilter ref="B209:C219" xr:uid="{00000000-0009-0000-0100-000001000000}"/>
  <tableColumns count="2">
    <tableColumn id="1" xr3:uid="{00000000-0010-0000-0000-000001000000}" name="Criterios" dataDxfId="1366"/>
    <tableColumn id="2" xr3:uid="{00000000-0010-0000-0000-000002000000}" name="Subcriterios" dataDxfId="136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45"/>
  <sheetViews>
    <sheetView topLeftCell="A36" zoomScale="110" zoomScaleNormal="110" workbookViewId="0">
      <selection activeCell="E37" sqref="E37:F37"/>
    </sheetView>
  </sheetViews>
  <sheetFormatPr baseColWidth="10" defaultColWidth="11.453125" defaultRowHeight="14.5" x14ac:dyDescent="0.35"/>
  <cols>
    <col min="1" max="1" width="2.81640625" style="83" customWidth="1"/>
    <col min="2" max="3" width="24.7265625" style="83" customWidth="1"/>
    <col min="4" max="4" width="16" style="83" customWidth="1"/>
    <col min="5" max="5" width="24.7265625" style="83" customWidth="1"/>
    <col min="6" max="6" width="27.7265625" style="83" customWidth="1"/>
    <col min="7" max="8" width="24.7265625" style="83" customWidth="1"/>
    <col min="9" max="16384" width="11.453125" style="83"/>
  </cols>
  <sheetData>
    <row r="1" spans="2:8" ht="15" thickBot="1" x14ac:dyDescent="0.4"/>
    <row r="2" spans="2:8" ht="18" x14ac:dyDescent="0.35">
      <c r="B2" s="162" t="s">
        <v>166</v>
      </c>
      <c r="C2" s="163"/>
      <c r="D2" s="163"/>
      <c r="E2" s="163"/>
      <c r="F2" s="163"/>
      <c r="G2" s="163"/>
      <c r="H2" s="164"/>
    </row>
    <row r="3" spans="2:8" x14ac:dyDescent="0.35">
      <c r="B3" s="84"/>
      <c r="C3" s="85"/>
      <c r="D3" s="85"/>
      <c r="E3" s="85"/>
      <c r="F3" s="85"/>
      <c r="G3" s="85"/>
      <c r="H3" s="86"/>
    </row>
    <row r="4" spans="2:8" ht="63" customHeight="1" x14ac:dyDescent="0.35">
      <c r="B4" s="165" t="s">
        <v>209</v>
      </c>
      <c r="C4" s="166"/>
      <c r="D4" s="166"/>
      <c r="E4" s="166"/>
      <c r="F4" s="166"/>
      <c r="G4" s="166"/>
      <c r="H4" s="167"/>
    </row>
    <row r="5" spans="2:8" ht="63" customHeight="1" x14ac:dyDescent="0.35">
      <c r="B5" s="168"/>
      <c r="C5" s="169"/>
      <c r="D5" s="169"/>
      <c r="E5" s="169"/>
      <c r="F5" s="169"/>
      <c r="G5" s="169"/>
      <c r="H5" s="170"/>
    </row>
    <row r="6" spans="2:8" x14ac:dyDescent="0.35">
      <c r="B6" s="171" t="s">
        <v>164</v>
      </c>
      <c r="C6" s="172"/>
      <c r="D6" s="172"/>
      <c r="E6" s="172"/>
      <c r="F6" s="172"/>
      <c r="G6" s="172"/>
      <c r="H6" s="173"/>
    </row>
    <row r="7" spans="2:8" ht="95.25" customHeight="1" x14ac:dyDescent="0.35">
      <c r="B7" s="181" t="s">
        <v>169</v>
      </c>
      <c r="C7" s="182"/>
      <c r="D7" s="182"/>
      <c r="E7" s="182"/>
      <c r="F7" s="182"/>
      <c r="G7" s="182"/>
      <c r="H7" s="183"/>
    </row>
    <row r="8" spans="2:8" x14ac:dyDescent="0.35">
      <c r="B8" s="120"/>
      <c r="C8" s="121"/>
      <c r="D8" s="121"/>
      <c r="E8" s="121"/>
      <c r="F8" s="121"/>
      <c r="G8" s="121"/>
      <c r="H8" s="122"/>
    </row>
    <row r="9" spans="2:8" ht="16.5" customHeight="1" x14ac:dyDescent="0.35">
      <c r="B9" s="174" t="s">
        <v>202</v>
      </c>
      <c r="C9" s="175"/>
      <c r="D9" s="175"/>
      <c r="E9" s="175"/>
      <c r="F9" s="175"/>
      <c r="G9" s="175"/>
      <c r="H9" s="176"/>
    </row>
    <row r="10" spans="2:8" ht="44.25" customHeight="1" x14ac:dyDescent="0.35">
      <c r="B10" s="174"/>
      <c r="C10" s="175"/>
      <c r="D10" s="175"/>
      <c r="E10" s="175"/>
      <c r="F10" s="175"/>
      <c r="G10" s="175"/>
      <c r="H10" s="176"/>
    </row>
    <row r="11" spans="2:8" ht="15" thickBot="1" x14ac:dyDescent="0.4">
      <c r="B11" s="109"/>
      <c r="C11" s="112"/>
      <c r="D11" s="117"/>
      <c r="E11" s="118"/>
      <c r="F11" s="118"/>
      <c r="G11" s="119"/>
      <c r="H11" s="113"/>
    </row>
    <row r="12" spans="2:8" ht="15" thickTop="1" x14ac:dyDescent="0.35">
      <c r="B12" s="109"/>
      <c r="C12" s="177" t="s">
        <v>165</v>
      </c>
      <c r="D12" s="178"/>
      <c r="E12" s="179" t="s">
        <v>203</v>
      </c>
      <c r="F12" s="180"/>
      <c r="G12" s="112"/>
      <c r="H12" s="113"/>
    </row>
    <row r="13" spans="2:8" ht="35.25" customHeight="1" x14ac:dyDescent="0.35">
      <c r="B13" s="109"/>
      <c r="C13" s="149" t="s">
        <v>196</v>
      </c>
      <c r="D13" s="150"/>
      <c r="E13" s="151" t="s">
        <v>201</v>
      </c>
      <c r="F13" s="152"/>
      <c r="G13" s="112"/>
      <c r="H13" s="113"/>
    </row>
    <row r="14" spans="2:8" ht="17.25" customHeight="1" x14ac:dyDescent="0.35">
      <c r="B14" s="109"/>
      <c r="C14" s="149" t="s">
        <v>197</v>
      </c>
      <c r="D14" s="150"/>
      <c r="E14" s="151" t="s">
        <v>199</v>
      </c>
      <c r="F14" s="152"/>
      <c r="G14" s="112"/>
      <c r="H14" s="113"/>
    </row>
    <row r="15" spans="2:8" ht="19.5" customHeight="1" x14ac:dyDescent="0.35">
      <c r="B15" s="109"/>
      <c r="C15" s="149" t="s">
        <v>198</v>
      </c>
      <c r="D15" s="150"/>
      <c r="E15" s="151" t="s">
        <v>200</v>
      </c>
      <c r="F15" s="152"/>
      <c r="G15" s="112"/>
      <c r="H15" s="113"/>
    </row>
    <row r="16" spans="2:8" ht="69.75" customHeight="1" x14ac:dyDescent="0.35">
      <c r="B16" s="109"/>
      <c r="C16" s="149" t="s">
        <v>167</v>
      </c>
      <c r="D16" s="150"/>
      <c r="E16" s="151" t="s">
        <v>168</v>
      </c>
      <c r="F16" s="152"/>
      <c r="G16" s="112"/>
      <c r="H16" s="113"/>
    </row>
    <row r="17" spans="2:8" ht="34.5" customHeight="1" x14ac:dyDescent="0.35">
      <c r="B17" s="109"/>
      <c r="C17" s="153" t="s">
        <v>2</v>
      </c>
      <c r="D17" s="154"/>
      <c r="E17" s="145" t="s">
        <v>210</v>
      </c>
      <c r="F17" s="146"/>
      <c r="G17" s="112"/>
      <c r="H17" s="113"/>
    </row>
    <row r="18" spans="2:8" ht="27.75" customHeight="1" x14ac:dyDescent="0.35">
      <c r="B18" s="109"/>
      <c r="C18" s="153" t="s">
        <v>3</v>
      </c>
      <c r="D18" s="154"/>
      <c r="E18" s="145" t="s">
        <v>211</v>
      </c>
      <c r="F18" s="146"/>
      <c r="G18" s="112"/>
      <c r="H18" s="113"/>
    </row>
    <row r="19" spans="2:8" ht="28.5" customHeight="1" x14ac:dyDescent="0.35">
      <c r="B19" s="109"/>
      <c r="C19" s="153" t="s">
        <v>42</v>
      </c>
      <c r="D19" s="154"/>
      <c r="E19" s="145" t="s">
        <v>212</v>
      </c>
      <c r="F19" s="146"/>
      <c r="G19" s="112"/>
      <c r="H19" s="113"/>
    </row>
    <row r="20" spans="2:8" ht="72.75" customHeight="1" x14ac:dyDescent="0.35">
      <c r="B20" s="109"/>
      <c r="C20" s="153" t="s">
        <v>1</v>
      </c>
      <c r="D20" s="154"/>
      <c r="E20" s="145" t="s">
        <v>213</v>
      </c>
      <c r="F20" s="146"/>
      <c r="G20" s="112"/>
      <c r="H20" s="113"/>
    </row>
    <row r="21" spans="2:8" ht="64.5" customHeight="1" x14ac:dyDescent="0.35">
      <c r="B21" s="109"/>
      <c r="C21" s="153" t="s">
        <v>50</v>
      </c>
      <c r="D21" s="154"/>
      <c r="E21" s="145" t="s">
        <v>171</v>
      </c>
      <c r="F21" s="146"/>
      <c r="G21" s="112"/>
      <c r="H21" s="113"/>
    </row>
    <row r="22" spans="2:8" ht="71.25" customHeight="1" x14ac:dyDescent="0.35">
      <c r="B22" s="109"/>
      <c r="C22" s="153" t="s">
        <v>170</v>
      </c>
      <c r="D22" s="154"/>
      <c r="E22" s="145" t="s">
        <v>172</v>
      </c>
      <c r="F22" s="146"/>
      <c r="G22" s="112"/>
      <c r="H22" s="113"/>
    </row>
    <row r="23" spans="2:8" ht="55.5" customHeight="1" x14ac:dyDescent="0.35">
      <c r="B23" s="109"/>
      <c r="C23" s="147" t="s">
        <v>173</v>
      </c>
      <c r="D23" s="148"/>
      <c r="E23" s="145" t="s">
        <v>174</v>
      </c>
      <c r="F23" s="146"/>
      <c r="G23" s="112"/>
      <c r="H23" s="113"/>
    </row>
    <row r="24" spans="2:8" ht="42" customHeight="1" x14ac:dyDescent="0.35">
      <c r="B24" s="109"/>
      <c r="C24" s="147" t="s">
        <v>48</v>
      </c>
      <c r="D24" s="148"/>
      <c r="E24" s="145" t="s">
        <v>175</v>
      </c>
      <c r="F24" s="146"/>
      <c r="G24" s="112"/>
      <c r="H24" s="113"/>
    </row>
    <row r="25" spans="2:8" ht="59.25" customHeight="1" x14ac:dyDescent="0.35">
      <c r="B25" s="109"/>
      <c r="C25" s="147" t="s">
        <v>163</v>
      </c>
      <c r="D25" s="148"/>
      <c r="E25" s="145" t="s">
        <v>176</v>
      </c>
      <c r="F25" s="146"/>
      <c r="G25" s="112"/>
      <c r="H25" s="113"/>
    </row>
    <row r="26" spans="2:8" ht="23.25" customHeight="1" x14ac:dyDescent="0.35">
      <c r="B26" s="109"/>
      <c r="C26" s="147" t="s">
        <v>12</v>
      </c>
      <c r="D26" s="148"/>
      <c r="E26" s="145" t="s">
        <v>177</v>
      </c>
      <c r="F26" s="146"/>
      <c r="G26" s="112"/>
      <c r="H26" s="113"/>
    </row>
    <row r="27" spans="2:8" ht="30.75" customHeight="1" x14ac:dyDescent="0.35">
      <c r="B27" s="109"/>
      <c r="C27" s="147" t="s">
        <v>181</v>
      </c>
      <c r="D27" s="148"/>
      <c r="E27" s="145" t="s">
        <v>178</v>
      </c>
      <c r="F27" s="146"/>
      <c r="G27" s="112"/>
      <c r="H27" s="113"/>
    </row>
    <row r="28" spans="2:8" ht="35.25" customHeight="1" x14ac:dyDescent="0.35">
      <c r="B28" s="109"/>
      <c r="C28" s="147" t="s">
        <v>182</v>
      </c>
      <c r="D28" s="148"/>
      <c r="E28" s="145" t="s">
        <v>179</v>
      </c>
      <c r="F28" s="146"/>
      <c r="G28" s="112"/>
      <c r="H28" s="113"/>
    </row>
    <row r="29" spans="2:8" ht="33" customHeight="1" x14ac:dyDescent="0.35">
      <c r="B29" s="109"/>
      <c r="C29" s="147" t="s">
        <v>182</v>
      </c>
      <c r="D29" s="148"/>
      <c r="E29" s="145" t="s">
        <v>179</v>
      </c>
      <c r="F29" s="146"/>
      <c r="G29" s="112"/>
      <c r="H29" s="113"/>
    </row>
    <row r="30" spans="2:8" ht="30" customHeight="1" x14ac:dyDescent="0.35">
      <c r="B30" s="109"/>
      <c r="C30" s="147" t="s">
        <v>183</v>
      </c>
      <c r="D30" s="148"/>
      <c r="E30" s="145" t="s">
        <v>180</v>
      </c>
      <c r="F30" s="146"/>
      <c r="G30" s="112"/>
      <c r="H30" s="113"/>
    </row>
    <row r="31" spans="2:8" ht="35.25" customHeight="1" x14ac:dyDescent="0.35">
      <c r="B31" s="109"/>
      <c r="C31" s="147" t="s">
        <v>184</v>
      </c>
      <c r="D31" s="148"/>
      <c r="E31" s="145" t="s">
        <v>185</v>
      </c>
      <c r="F31" s="146"/>
      <c r="G31" s="112"/>
      <c r="H31" s="113"/>
    </row>
    <row r="32" spans="2:8" ht="31.5" customHeight="1" x14ac:dyDescent="0.35">
      <c r="B32" s="109"/>
      <c r="C32" s="147" t="s">
        <v>186</v>
      </c>
      <c r="D32" s="148"/>
      <c r="E32" s="145" t="s">
        <v>187</v>
      </c>
      <c r="F32" s="146"/>
      <c r="G32" s="112"/>
      <c r="H32" s="113"/>
    </row>
    <row r="33" spans="2:8" ht="35.25" customHeight="1" x14ac:dyDescent="0.35">
      <c r="B33" s="109"/>
      <c r="C33" s="147" t="s">
        <v>188</v>
      </c>
      <c r="D33" s="148"/>
      <c r="E33" s="145" t="s">
        <v>189</v>
      </c>
      <c r="F33" s="146"/>
      <c r="G33" s="112"/>
      <c r="H33" s="113"/>
    </row>
    <row r="34" spans="2:8" ht="59.25" customHeight="1" x14ac:dyDescent="0.35">
      <c r="B34" s="109"/>
      <c r="C34" s="147" t="s">
        <v>190</v>
      </c>
      <c r="D34" s="148"/>
      <c r="E34" s="145" t="s">
        <v>191</v>
      </c>
      <c r="F34" s="146"/>
      <c r="G34" s="112"/>
      <c r="H34" s="113"/>
    </row>
    <row r="35" spans="2:8" ht="29.25" customHeight="1" x14ac:dyDescent="0.35">
      <c r="B35" s="109"/>
      <c r="C35" s="147" t="s">
        <v>29</v>
      </c>
      <c r="D35" s="148"/>
      <c r="E35" s="145" t="s">
        <v>192</v>
      </c>
      <c r="F35" s="146"/>
      <c r="G35" s="112"/>
      <c r="H35" s="113"/>
    </row>
    <row r="36" spans="2:8" ht="82.5" customHeight="1" x14ac:dyDescent="0.35">
      <c r="B36" s="109"/>
      <c r="C36" s="147" t="s">
        <v>194</v>
      </c>
      <c r="D36" s="148"/>
      <c r="E36" s="145" t="s">
        <v>193</v>
      </c>
      <c r="F36" s="146"/>
      <c r="G36" s="112"/>
      <c r="H36" s="113"/>
    </row>
    <row r="37" spans="2:8" ht="46.5" customHeight="1" x14ac:dyDescent="0.35">
      <c r="B37" s="109"/>
      <c r="C37" s="147" t="s">
        <v>39</v>
      </c>
      <c r="D37" s="148"/>
      <c r="E37" s="145" t="s">
        <v>195</v>
      </c>
      <c r="F37" s="146"/>
      <c r="G37" s="112"/>
      <c r="H37" s="113"/>
    </row>
    <row r="38" spans="2:8" ht="6.75" customHeight="1" thickBot="1" x14ac:dyDescent="0.4">
      <c r="B38" s="109"/>
      <c r="C38" s="158"/>
      <c r="D38" s="159"/>
      <c r="E38" s="160"/>
      <c r="F38" s="161"/>
      <c r="G38" s="112"/>
      <c r="H38" s="113"/>
    </row>
    <row r="39" spans="2:8" ht="15" thickTop="1" x14ac:dyDescent="0.35">
      <c r="B39" s="109"/>
      <c r="C39" s="110"/>
      <c r="D39" s="110"/>
      <c r="E39" s="111"/>
      <c r="F39" s="111"/>
      <c r="G39" s="112"/>
      <c r="H39" s="113"/>
    </row>
    <row r="40" spans="2:8" ht="21" customHeight="1" x14ac:dyDescent="0.35">
      <c r="B40" s="155" t="s">
        <v>204</v>
      </c>
      <c r="C40" s="156"/>
      <c r="D40" s="156"/>
      <c r="E40" s="156"/>
      <c r="F40" s="156"/>
      <c r="G40" s="156"/>
      <c r="H40" s="157"/>
    </row>
    <row r="41" spans="2:8" ht="20.25" customHeight="1" x14ac:dyDescent="0.35">
      <c r="B41" s="155" t="s">
        <v>205</v>
      </c>
      <c r="C41" s="156"/>
      <c r="D41" s="156"/>
      <c r="E41" s="156"/>
      <c r="F41" s="156"/>
      <c r="G41" s="156"/>
      <c r="H41" s="157"/>
    </row>
    <row r="42" spans="2:8" ht="20.25" customHeight="1" x14ac:dyDescent="0.35">
      <c r="B42" s="155" t="s">
        <v>206</v>
      </c>
      <c r="C42" s="156"/>
      <c r="D42" s="156"/>
      <c r="E42" s="156"/>
      <c r="F42" s="156"/>
      <c r="G42" s="156"/>
      <c r="H42" s="157"/>
    </row>
    <row r="43" spans="2:8" ht="20.25" customHeight="1" x14ac:dyDescent="0.35">
      <c r="B43" s="155" t="s">
        <v>207</v>
      </c>
      <c r="C43" s="156"/>
      <c r="D43" s="156"/>
      <c r="E43" s="156"/>
      <c r="F43" s="156"/>
      <c r="G43" s="156"/>
      <c r="H43" s="157"/>
    </row>
    <row r="44" spans="2:8" x14ac:dyDescent="0.35">
      <c r="B44" s="155" t="s">
        <v>208</v>
      </c>
      <c r="C44" s="156"/>
      <c r="D44" s="156"/>
      <c r="E44" s="156"/>
      <c r="F44" s="156"/>
      <c r="G44" s="156"/>
      <c r="H44" s="157"/>
    </row>
    <row r="45" spans="2:8" ht="15" thickBot="1" x14ac:dyDescent="0.4">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BP72"/>
  <sheetViews>
    <sheetView topLeftCell="A15" zoomScale="50" zoomScaleNormal="50" workbookViewId="0">
      <selection activeCell="E22" sqref="E22:E27"/>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285</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286</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287</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134</v>
      </c>
      <c r="C10" s="225" t="s">
        <v>299</v>
      </c>
      <c r="D10" s="225" t="s">
        <v>257</v>
      </c>
      <c r="E10" s="228" t="s">
        <v>415</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510</v>
      </c>
      <c r="Q10" s="125" t="str">
        <f>IF(OR(R10="Preventivo",R10="Detectivo"),"Probabilidad",IF(R10="Correctivo","Impacto",""))</f>
        <v>Probabilidad</v>
      </c>
      <c r="R10" s="126" t="s">
        <v>15</v>
      </c>
      <c r="S10" s="126" t="s">
        <v>9</v>
      </c>
      <c r="T10" s="127" t="str">
        <f>IF(AND(R10="Preventivo",S10="Automático"),"50%",IF(AND(R10="Preventivo",S10="Manual"),"40%",IF(AND(R10="Detectivo",S10="Automático"),"40%",IF(AND(R10="Detectivo",S10="Manual"),"30%",IF(AND(R10="Correctivo",S10="Automático"),"35%",IF(AND(R10="Correctivo",S10="Manual"),"25%",""))))))</f>
        <v>30%</v>
      </c>
      <c r="U10" s="126" t="s">
        <v>19</v>
      </c>
      <c r="V10" s="126" t="s">
        <v>22</v>
      </c>
      <c r="W10" s="126" t="s">
        <v>119</v>
      </c>
      <c r="X10" s="128">
        <f>IFERROR(IF(Q10="Probabilidad",(I10-(+I10*T10)),IF(Q10="Impacto",I10,"")),"")</f>
        <v>0.42</v>
      </c>
      <c r="Y10" s="129" t="str">
        <f>IFERROR(IF(X10="","",IF(X10&lt;=0.2,"Muy Baja",IF(X10&lt;=0.4,"Baja",IF(X10&lt;=0.6,"Media",IF(X10&lt;=0.8,"Alta","Muy Alta"))))),"")</f>
        <v>Media</v>
      </c>
      <c r="Z10" s="130">
        <f>+X10</f>
        <v>0.42</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511</v>
      </c>
      <c r="AF10" s="133" t="s">
        <v>512</v>
      </c>
      <c r="AG10" s="138" t="s">
        <v>221</v>
      </c>
      <c r="AH10" s="138" t="s">
        <v>239</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513</v>
      </c>
      <c r="Q11" s="125" t="str">
        <f>IF(OR(R11="Preventivo",R11="Detectivo"),"Probabilidad",IF(R11="Correctivo","Impacto",""))</f>
        <v>Probabilidad</v>
      </c>
      <c r="R11" s="126" t="s">
        <v>14</v>
      </c>
      <c r="S11" s="126" t="s">
        <v>10</v>
      </c>
      <c r="T11" s="127" t="str">
        <f t="shared" ref="T11:T15" si="0">IF(AND(R11="Preventivo",S11="Automático"),"50%",IF(AND(R11="Preventivo",S11="Manual"),"40%",IF(AND(R11="Detectivo",S11="Automático"),"40%",IF(AND(R11="Detectivo",S11="Manual"),"30%",IF(AND(R11="Correctivo",S11="Automático"),"35%",IF(AND(R11="Correctivo",S11="Manual"),"25%",""))))))</f>
        <v>50%</v>
      </c>
      <c r="U11" s="126" t="s">
        <v>19</v>
      </c>
      <c r="V11" s="126" t="s">
        <v>22</v>
      </c>
      <c r="W11" s="126" t="s">
        <v>119</v>
      </c>
      <c r="X11" s="128">
        <f>IFERROR(IF(AND(Q10="Probabilidad",Q11="Probabilidad"),(Z10-(+Z10*T11)),IF(Q11="Probabilidad",(I10-(+I10*T11)),IF(Q11="Impacto",Z10,""))),"")</f>
        <v>0.21</v>
      </c>
      <c r="Y11" s="129" t="str">
        <f t="shared" ref="Y11:Y69" si="1">IFERROR(IF(X11="","",IF(X11&lt;=0.2,"Muy Baja",IF(X11&lt;=0.4,"Baja",IF(X11&lt;=0.6,"Media",IF(X11&lt;=0.8,"Alta","Muy Alta"))))),"")</f>
        <v>Baja</v>
      </c>
      <c r="Z11" s="130">
        <f t="shared" ref="Z11:Z15" si="2">+X11</f>
        <v>0.21</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515</v>
      </c>
      <c r="AF11" s="133" t="s">
        <v>514</v>
      </c>
      <c r="AG11" s="138" t="s">
        <v>472</v>
      </c>
      <c r="AH11" s="138" t="s">
        <v>239</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132</v>
      </c>
      <c r="C16" s="225" t="s">
        <v>259</v>
      </c>
      <c r="D16" s="225" t="s">
        <v>258</v>
      </c>
      <c r="E16" s="228" t="s">
        <v>416</v>
      </c>
      <c r="F16" s="225" t="s">
        <v>123</v>
      </c>
      <c r="G16" s="231">
        <v>360</v>
      </c>
      <c r="H16" s="234" t="str">
        <f>IF(G16&lt;=0,"",IF(G16&lt;=2,"Muy Baja",IF(G16&lt;=24,"Baja",IF(G16&lt;=500,"Media",IF(G16&lt;=5000,"Alta","Muy Alta")))))</f>
        <v>Media</v>
      </c>
      <c r="I16" s="219">
        <f>IF(H16="","",IF(H16="Muy Baja",0.2,IF(H16="Baja",0.4,IF(H16="Media",0.6,IF(H16="Alta",0.8,IF(H16="Muy Alta",1,))))))</f>
        <v>0.6</v>
      </c>
      <c r="J16" s="237" t="s">
        <v>156</v>
      </c>
      <c r="K16" s="219"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4" t="str">
        <f>IF(OR(K16='Tabla Impacto'!$C$11,K16='Tabla Impacto'!$D$11),"Leve",IF(OR(K16='Tabla Impacto'!$C$12,K16='Tabla Impacto'!$D$12),"Menor",IF(OR(K16='Tabla Impacto'!$C$13,K16='Tabla Impacto'!$D$13),"Moderado",IF(OR(K16='Tabla Impacto'!$C$14,K16='Tabla Impacto'!$D$14),"Mayor",IF(OR(K16='Tabla Impacto'!$C$15,K16='Tabla Impacto'!$D$15),"Catastrófico","")))))</f>
        <v>Mayor</v>
      </c>
      <c r="M16" s="219">
        <f>IF(L16="","",IF(L16="Leve",0.2,IF(L16="Menor",0.4,IF(L16="Moderado",0.6,IF(L16="Mayor",0.8,IF(L16="Catastrófico",1,))))))</f>
        <v>0.8</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516</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Mayor</v>
      </c>
      <c r="AB16" s="130">
        <f>IFERROR(IF(Q16="Impacto",(M16-(+M16*T16)),IF(Q16="Probabilidad",M16,"")),"")</f>
        <v>0.8</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517</v>
      </c>
      <c r="AF16" s="133" t="s">
        <v>260</v>
      </c>
      <c r="AG16" s="138" t="s">
        <v>221</v>
      </c>
      <c r="AH16" s="138" t="s">
        <v>239</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c r="D22" s="225"/>
      <c r="E22" s="228"/>
      <c r="F22" s="225"/>
      <c r="G22" s="231"/>
      <c r="H22" s="234" t="str">
        <f>IF(G22&lt;=0,"",IF(G22&lt;=2,"Muy Baja",IF(G22&lt;=24,"Baja",IF(G22&lt;=500,"Media",IF(G22&lt;=5000,"Alta","Muy Alta")))))</f>
        <v/>
      </c>
      <c r="I22" s="219" t="str">
        <f>IF(H22="","",IF(H22="Muy Baja",0.2,IF(H22="Baja",0.4,IF(H22="Media",0.6,IF(H22="Alta",0.8,IF(H22="Muy Alta",1,))))))</f>
        <v/>
      </c>
      <c r="J22" s="237"/>
      <c r="K22" s="219">
        <f>IF(NOT(ISERROR(MATCH(J22,'Tabla Impacto'!$B$221:$B$223,0))),'Tabla Impacto'!$F$223&amp;"Por favor no seleccionar los criterios de impacto(Afectación Económica o presupuestal y Pérdida Reputacional)",J22)</f>
        <v>0</v>
      </c>
      <c r="L22" s="234" t="str">
        <f>IF(OR(K22='Tabla Impacto'!$C$11,K22='Tabla Impacto'!$D$11),"Leve",IF(OR(K22='Tabla Impacto'!$C$12,K22='Tabla Impacto'!$D$12),"Menor",IF(OR(K22='Tabla Impacto'!$C$13,K22='Tabla Impacto'!$D$13),"Moderado",IF(OR(K22='Tabla Impacto'!$C$14,K22='Tabla Impacto'!$D$14),"Mayor",IF(OR(K22='Tabla Impacto'!$C$15,K22='Tabla Impacto'!$D$15),"Catastrófico","")))))</f>
        <v/>
      </c>
      <c r="M22" s="219" t="str">
        <f>IF(L22="","",IF(L22="Leve",0.2,IF(L22="Menor",0.4,IF(L22="Moderado",0.6,IF(L22="Mayor",0.8,IF(L22="Catastrófico",1,))))))</f>
        <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24"/>
      <c r="AF22" s="133"/>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524" priority="231" operator="equal">
      <formula>"Muy Baja"</formula>
    </cfRule>
    <cfRule type="cellIs" dxfId="523" priority="227" operator="equal">
      <formula>"Muy Alta"</formula>
    </cfRule>
    <cfRule type="cellIs" dxfId="522" priority="230" operator="equal">
      <formula>"Baja"</formula>
    </cfRule>
    <cfRule type="cellIs" dxfId="521" priority="229" operator="equal">
      <formula>"Media"</formula>
    </cfRule>
    <cfRule type="cellIs" dxfId="520" priority="228" operator="equal">
      <formula>"Alta"</formula>
    </cfRule>
  </conditionalFormatting>
  <conditionalFormatting sqref="H22">
    <cfRule type="cellIs" dxfId="519" priority="182" operator="equal">
      <formula>"Alta"</formula>
    </cfRule>
    <cfRule type="cellIs" dxfId="518" priority="185" operator="equal">
      <formula>"Muy Baja"</formula>
    </cfRule>
    <cfRule type="cellIs" dxfId="517" priority="181" operator="equal">
      <formula>"Muy Alta"</formula>
    </cfRule>
    <cfRule type="cellIs" dxfId="516" priority="184" operator="equal">
      <formula>"Baja"</formula>
    </cfRule>
    <cfRule type="cellIs" dxfId="515" priority="183" operator="equal">
      <formula>"Media"</formula>
    </cfRule>
  </conditionalFormatting>
  <conditionalFormatting sqref="H28">
    <cfRule type="cellIs" dxfId="514" priority="162" operator="equal">
      <formula>"Muy Baja"</formula>
    </cfRule>
    <cfRule type="cellIs" dxfId="513" priority="160" operator="equal">
      <formula>"Media"</formula>
    </cfRule>
    <cfRule type="cellIs" dxfId="512" priority="158" operator="equal">
      <formula>"Muy Alta"</formula>
    </cfRule>
    <cfRule type="cellIs" dxfId="511" priority="159" operator="equal">
      <formula>"Alta"</formula>
    </cfRule>
    <cfRule type="cellIs" dxfId="510" priority="161" operator="equal">
      <formula>"Baja"</formula>
    </cfRule>
  </conditionalFormatting>
  <conditionalFormatting sqref="H34">
    <cfRule type="cellIs" dxfId="509" priority="136" operator="equal">
      <formula>"Alta"</formula>
    </cfRule>
    <cfRule type="cellIs" dxfId="508" priority="135" operator="equal">
      <formula>"Muy Alta"</formula>
    </cfRule>
    <cfRule type="cellIs" dxfId="507" priority="137" operator="equal">
      <formula>"Media"</formula>
    </cfRule>
    <cfRule type="cellIs" dxfId="506" priority="138" operator="equal">
      <formula>"Baja"</formula>
    </cfRule>
    <cfRule type="cellIs" dxfId="505" priority="139" operator="equal">
      <formula>"Muy Baja"</formula>
    </cfRule>
  </conditionalFormatting>
  <conditionalFormatting sqref="H40">
    <cfRule type="cellIs" dxfId="504" priority="112" operator="equal">
      <formula>"Muy Alta"</formula>
    </cfRule>
    <cfRule type="cellIs" dxfId="503" priority="114" operator="equal">
      <formula>"Media"</formula>
    </cfRule>
    <cfRule type="cellIs" dxfId="502" priority="116" operator="equal">
      <formula>"Muy Baja"</formula>
    </cfRule>
    <cfRule type="cellIs" dxfId="501" priority="115" operator="equal">
      <formula>"Baja"</formula>
    </cfRule>
    <cfRule type="cellIs" dxfId="500" priority="113" operator="equal">
      <formula>"Alta"</formula>
    </cfRule>
  </conditionalFormatting>
  <conditionalFormatting sqref="H46">
    <cfRule type="cellIs" dxfId="499" priority="93" operator="equal">
      <formula>"Muy Baja"</formula>
    </cfRule>
    <cfRule type="cellIs" dxfId="498" priority="89" operator="equal">
      <formula>"Muy Alta"</formula>
    </cfRule>
    <cfRule type="cellIs" dxfId="497" priority="90" operator="equal">
      <formula>"Alta"</formula>
    </cfRule>
    <cfRule type="cellIs" dxfId="496" priority="91" operator="equal">
      <formula>"Media"</formula>
    </cfRule>
    <cfRule type="cellIs" dxfId="495" priority="92" operator="equal">
      <formula>"Baja"</formula>
    </cfRule>
  </conditionalFormatting>
  <conditionalFormatting sqref="H52">
    <cfRule type="cellIs" dxfId="494" priority="66" operator="equal">
      <formula>"Muy Alta"</formula>
    </cfRule>
    <cfRule type="cellIs" dxfId="493" priority="68" operator="equal">
      <formula>"Media"</formula>
    </cfRule>
    <cfRule type="cellIs" dxfId="492" priority="69" operator="equal">
      <formula>"Baja"</formula>
    </cfRule>
    <cfRule type="cellIs" dxfId="491" priority="70" operator="equal">
      <formula>"Muy Baja"</formula>
    </cfRule>
    <cfRule type="cellIs" dxfId="490" priority="67" operator="equal">
      <formula>"Alta"</formula>
    </cfRule>
  </conditionalFormatting>
  <conditionalFormatting sqref="H58">
    <cfRule type="cellIs" dxfId="489" priority="46" operator="equal">
      <formula>"Baja"</formula>
    </cfRule>
    <cfRule type="cellIs" dxfId="488" priority="43" operator="equal">
      <formula>"Muy Alta"</formula>
    </cfRule>
    <cfRule type="cellIs" dxfId="487" priority="44" operator="equal">
      <formula>"Alta"</formula>
    </cfRule>
    <cfRule type="cellIs" dxfId="486" priority="45" operator="equal">
      <formula>"Media"</formula>
    </cfRule>
    <cfRule type="cellIs" dxfId="485" priority="47" operator="equal">
      <formula>"Muy Baja"</formula>
    </cfRule>
  </conditionalFormatting>
  <conditionalFormatting sqref="H64">
    <cfRule type="cellIs" dxfId="484" priority="24" operator="equal">
      <formula>"Muy Baja"</formula>
    </cfRule>
    <cfRule type="cellIs" dxfId="483" priority="20" operator="equal">
      <formula>"Muy Alta"</formula>
    </cfRule>
    <cfRule type="cellIs" dxfId="482" priority="23" operator="equal">
      <formula>"Baja"</formula>
    </cfRule>
    <cfRule type="cellIs" dxfId="481" priority="22" operator="equal">
      <formula>"Media"</formula>
    </cfRule>
    <cfRule type="cellIs" dxfId="480" priority="21" operator="equal">
      <formula>"Alta"</formula>
    </cfRule>
  </conditionalFormatting>
  <conditionalFormatting sqref="K10:K69">
    <cfRule type="containsText" dxfId="479" priority="1" operator="containsText" text="❌">
      <formula>NOT(ISERROR(SEARCH("❌",K10)))</formula>
    </cfRule>
  </conditionalFormatting>
  <conditionalFormatting sqref="L10 L16 L22 L28 L34 L40 L46 L52 L58 L64">
    <cfRule type="cellIs" dxfId="478" priority="226" operator="equal">
      <formula>"Leve"</formula>
    </cfRule>
    <cfRule type="cellIs" dxfId="477" priority="222" operator="equal">
      <formula>"Catastrófico"</formula>
    </cfRule>
    <cfRule type="cellIs" dxfId="476" priority="223" operator="equal">
      <formula>"Mayor"</formula>
    </cfRule>
    <cfRule type="cellIs" dxfId="475" priority="224" operator="equal">
      <formula>"Moderado"</formula>
    </cfRule>
    <cfRule type="cellIs" dxfId="474" priority="225" operator="equal">
      <formula>"Menor"</formula>
    </cfRule>
  </conditionalFormatting>
  <conditionalFormatting sqref="N10">
    <cfRule type="cellIs" dxfId="473" priority="221" operator="equal">
      <formula>"Bajo"</formula>
    </cfRule>
    <cfRule type="cellIs" dxfId="472" priority="218" operator="equal">
      <formula>"Extremo"</formula>
    </cfRule>
    <cfRule type="cellIs" dxfId="471" priority="219" operator="equal">
      <formula>"Alto"</formula>
    </cfRule>
    <cfRule type="cellIs" dxfId="470" priority="220" operator="equal">
      <formula>"Moderado"</formula>
    </cfRule>
  </conditionalFormatting>
  <conditionalFormatting sqref="N16">
    <cfRule type="cellIs" dxfId="469" priority="200" operator="equal">
      <formula>"Extremo"</formula>
    </cfRule>
    <cfRule type="cellIs" dxfId="468" priority="203" operator="equal">
      <formula>"Bajo"</formula>
    </cfRule>
    <cfRule type="cellIs" dxfId="467" priority="202" operator="equal">
      <formula>"Moderado"</formula>
    </cfRule>
    <cfRule type="cellIs" dxfId="466" priority="201" operator="equal">
      <formula>"Alto"</formula>
    </cfRule>
  </conditionalFormatting>
  <conditionalFormatting sqref="N22">
    <cfRule type="cellIs" dxfId="465" priority="180" operator="equal">
      <formula>"Bajo"</formula>
    </cfRule>
    <cfRule type="cellIs" dxfId="464" priority="177" operator="equal">
      <formula>"Extremo"</formula>
    </cfRule>
    <cfRule type="cellIs" dxfId="463" priority="178" operator="equal">
      <formula>"Alto"</formula>
    </cfRule>
    <cfRule type="cellIs" dxfId="462" priority="179" operator="equal">
      <formula>"Moderado"</formula>
    </cfRule>
  </conditionalFormatting>
  <conditionalFormatting sqref="N28">
    <cfRule type="cellIs" dxfId="461" priority="154" operator="equal">
      <formula>"Extremo"</formula>
    </cfRule>
    <cfRule type="cellIs" dxfId="460" priority="155" operator="equal">
      <formula>"Alto"</formula>
    </cfRule>
    <cfRule type="cellIs" dxfId="459" priority="156" operator="equal">
      <formula>"Moderado"</formula>
    </cfRule>
    <cfRule type="cellIs" dxfId="458" priority="157" operator="equal">
      <formula>"Bajo"</formula>
    </cfRule>
  </conditionalFormatting>
  <conditionalFormatting sqref="N34">
    <cfRule type="cellIs" dxfId="457" priority="132" operator="equal">
      <formula>"Alto"</formula>
    </cfRule>
    <cfRule type="cellIs" dxfId="456" priority="131" operator="equal">
      <formula>"Extremo"</formula>
    </cfRule>
    <cfRule type="cellIs" dxfId="455" priority="133" operator="equal">
      <formula>"Moderado"</formula>
    </cfRule>
    <cfRule type="cellIs" dxfId="454" priority="134" operator="equal">
      <formula>"Bajo"</formula>
    </cfRule>
  </conditionalFormatting>
  <conditionalFormatting sqref="N40">
    <cfRule type="cellIs" dxfId="453" priority="110" operator="equal">
      <formula>"Moderado"</formula>
    </cfRule>
    <cfRule type="cellIs" dxfId="452" priority="109" operator="equal">
      <formula>"Alto"</formula>
    </cfRule>
    <cfRule type="cellIs" dxfId="451" priority="111" operator="equal">
      <formula>"Bajo"</formula>
    </cfRule>
    <cfRule type="cellIs" dxfId="450" priority="108" operator="equal">
      <formula>"Extremo"</formula>
    </cfRule>
  </conditionalFormatting>
  <conditionalFormatting sqref="N46">
    <cfRule type="cellIs" dxfId="449" priority="88" operator="equal">
      <formula>"Bajo"</formula>
    </cfRule>
    <cfRule type="cellIs" dxfId="448" priority="87" operator="equal">
      <formula>"Moderado"</formula>
    </cfRule>
    <cfRule type="cellIs" dxfId="447" priority="86" operator="equal">
      <formula>"Alto"</formula>
    </cfRule>
    <cfRule type="cellIs" dxfId="446" priority="85" operator="equal">
      <formula>"Extremo"</formula>
    </cfRule>
  </conditionalFormatting>
  <conditionalFormatting sqref="N52">
    <cfRule type="cellIs" dxfId="445" priority="62" operator="equal">
      <formula>"Extremo"</formula>
    </cfRule>
    <cfRule type="cellIs" dxfId="444" priority="63" operator="equal">
      <formula>"Alto"</formula>
    </cfRule>
    <cfRule type="cellIs" dxfId="443" priority="65" operator="equal">
      <formula>"Bajo"</formula>
    </cfRule>
    <cfRule type="cellIs" dxfId="442" priority="64" operator="equal">
      <formula>"Moderado"</formula>
    </cfRule>
  </conditionalFormatting>
  <conditionalFormatting sqref="N58">
    <cfRule type="cellIs" dxfId="441" priority="39" operator="equal">
      <formula>"Extremo"</formula>
    </cfRule>
    <cfRule type="cellIs" dxfId="440" priority="40" operator="equal">
      <formula>"Alto"</formula>
    </cfRule>
    <cfRule type="cellIs" dxfId="439" priority="42" operator="equal">
      <formula>"Bajo"</formula>
    </cfRule>
    <cfRule type="cellIs" dxfId="438" priority="41" operator="equal">
      <formula>"Moderado"</formula>
    </cfRule>
  </conditionalFormatting>
  <conditionalFormatting sqref="N64">
    <cfRule type="cellIs" dxfId="437" priority="16" operator="equal">
      <formula>"Extremo"</formula>
    </cfRule>
    <cfRule type="cellIs" dxfId="436" priority="19" operator="equal">
      <formula>"Bajo"</formula>
    </cfRule>
    <cfRule type="cellIs" dxfId="435" priority="18" operator="equal">
      <formula>"Moderado"</formula>
    </cfRule>
    <cfRule type="cellIs" dxfId="434" priority="17" operator="equal">
      <formula>"Alto"</formula>
    </cfRule>
  </conditionalFormatting>
  <conditionalFormatting sqref="Y10:Y69">
    <cfRule type="cellIs" dxfId="433" priority="15" operator="equal">
      <formula>"Muy Baja"</formula>
    </cfRule>
    <cfRule type="cellIs" dxfId="432" priority="13" operator="equal">
      <formula>"Media"</formula>
    </cfRule>
    <cfRule type="cellIs" dxfId="431" priority="12" operator="equal">
      <formula>"Alta"</formula>
    </cfRule>
    <cfRule type="cellIs" dxfId="430" priority="11" operator="equal">
      <formula>"Muy Alta"</formula>
    </cfRule>
    <cfRule type="cellIs" dxfId="429" priority="14" operator="equal">
      <formula>"Baja"</formula>
    </cfRule>
  </conditionalFormatting>
  <conditionalFormatting sqref="AA10:AA69">
    <cfRule type="cellIs" dxfId="428" priority="10" operator="equal">
      <formula>"Leve"</formula>
    </cfRule>
    <cfRule type="cellIs" dxfId="427" priority="9" operator="equal">
      <formula>"Menor"</formula>
    </cfRule>
    <cfRule type="cellIs" dxfId="426" priority="7" operator="equal">
      <formula>"Mayor"</formula>
    </cfRule>
    <cfRule type="cellIs" dxfId="425" priority="6" operator="equal">
      <formula>"Catastrófico"</formula>
    </cfRule>
    <cfRule type="cellIs" dxfId="424" priority="8" operator="equal">
      <formula>"Moderado"</formula>
    </cfRule>
  </conditionalFormatting>
  <conditionalFormatting sqref="AC10:AC69">
    <cfRule type="cellIs" dxfId="423" priority="2" operator="equal">
      <formula>"Extremo"</formula>
    </cfRule>
    <cfRule type="cellIs" dxfId="422" priority="5" operator="equal">
      <formula>"Bajo"</formula>
    </cfRule>
    <cfRule type="cellIs" dxfId="421" priority="4" operator="equal">
      <formula>"Moderado"</formula>
    </cfRule>
    <cfRule type="cellIs" dxfId="420"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900-000000000000}">
          <x14:formula1>
            <xm:f>'Tabla Valoración controles'!$D$4:$D$6</xm:f>
          </x14:formula1>
          <xm:sqref>R10:R69</xm:sqref>
        </x14:dataValidation>
        <x14:dataValidation type="list" allowBlank="1" showInputMessage="1" showErrorMessage="1" xr:uid="{00000000-0002-0000-0900-000001000000}">
          <x14:formula1>
            <xm:f>'Tabla Valoración controles'!$D$7:$D$8</xm:f>
          </x14:formula1>
          <xm:sqref>S10:S69</xm:sqref>
        </x14:dataValidation>
        <x14:dataValidation type="list" allowBlank="1" showInputMessage="1" showErrorMessage="1" xr:uid="{00000000-0002-0000-0900-000002000000}">
          <x14:formula1>
            <xm:f>'Tabla Valoración controles'!$D$9:$D$10</xm:f>
          </x14:formula1>
          <xm:sqref>U10:U69</xm:sqref>
        </x14:dataValidation>
        <x14:dataValidation type="list" allowBlank="1" showInputMessage="1" showErrorMessage="1" xr:uid="{00000000-0002-0000-0900-000003000000}">
          <x14:formula1>
            <xm:f>'Tabla Valoración controles'!$D$11:$D$12</xm:f>
          </x14:formula1>
          <xm:sqref>V10:V69</xm:sqref>
        </x14:dataValidation>
        <x14:dataValidation type="list" allowBlank="1" showInputMessage="1" showErrorMessage="1" xr:uid="{00000000-0002-0000-09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900-000005000000}">
          <x14:formula1>
            <xm:f>'Tabla Valoración controles'!$D$13:$D$14</xm:f>
          </x14:formula1>
          <xm:sqref>W10:W69</xm:sqref>
        </x14:dataValidation>
        <x14:dataValidation type="list" allowBlank="1" showInputMessage="1" showErrorMessage="1" xr:uid="{00000000-0002-0000-0900-000006000000}">
          <x14:formula1>
            <xm:f>'Opciones Tratamiento'!$B$13:$B$19</xm:f>
          </x14:formula1>
          <xm:sqref>F10:F69</xm:sqref>
        </x14:dataValidation>
        <x14:dataValidation type="list" allowBlank="1" showInputMessage="1" showErrorMessage="1" xr:uid="{00000000-0002-0000-0900-000007000000}">
          <x14:formula1>
            <xm:f>'Opciones Tratamiento'!$E$2:$E$4</xm:f>
          </x14:formula1>
          <xm:sqref>B10:B69</xm:sqref>
        </x14:dataValidation>
        <x14:dataValidation type="list" allowBlank="1" showInputMessage="1" showErrorMessage="1" xr:uid="{00000000-0002-0000-0900-000008000000}">
          <x14:formula1>
            <xm:f>'Opciones Tratamiento'!$B$2:$B$5</xm:f>
          </x14:formula1>
          <xm:sqref>AD10:AD69</xm:sqref>
        </x14:dataValidation>
        <x14:dataValidation type="list" allowBlank="1" showInputMessage="1" showErrorMessage="1" xr:uid="{00000000-0002-0000-09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9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9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9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9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900-00000E000000}">
          <x14:formula1>
            <xm:f>IF(OR(AD10='Opciones Tratamiento'!$B$2,AD10='Opciones Tratamiento'!$B$3,AD10='Opciones Tratamiento'!$B$4),ISBLANK(AD10),ISTEXT(AD10))</xm:f>
          </x14:formula1>
          <xm:sqref>AI10:AI69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BP72"/>
  <sheetViews>
    <sheetView topLeftCell="F15" zoomScale="40" zoomScaleNormal="40" workbookViewId="0">
      <selection activeCell="AL10" sqref="AL10"/>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288</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289</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290</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262</v>
      </c>
      <c r="D10" s="225" t="s">
        <v>261</v>
      </c>
      <c r="E10" s="228" t="s">
        <v>417</v>
      </c>
      <c r="F10" s="225" t="s">
        <v>126</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540</v>
      </c>
      <c r="Q10" s="125" t="str">
        <f>IF(OR(R10="Preventivo",R10="Detectivo"),"Probabilidad",IF(R10="Correctivo","Impacto",""))</f>
        <v>Impacto</v>
      </c>
      <c r="R10" s="126" t="s">
        <v>16</v>
      </c>
      <c r="S10" s="126" t="s">
        <v>9</v>
      </c>
      <c r="T10" s="127" t="str">
        <f>IF(AND(R10="Preventivo",S10="Automático"),"50%",IF(AND(R10="Preventivo",S10="Manual"),"40%",IF(AND(R10="Detectivo",S10="Automático"),"40%",IF(AND(R10="Detectivo",S10="Manual"),"30%",IF(AND(R10="Correctivo",S10="Automático"),"35%",IF(AND(R10="Correctivo",S10="Manual"),"25%",""))))))</f>
        <v>25%</v>
      </c>
      <c r="U10" s="126" t="s">
        <v>19</v>
      </c>
      <c r="V10" s="126" t="s">
        <v>23</v>
      </c>
      <c r="W10" s="126" t="s">
        <v>119</v>
      </c>
      <c r="X10" s="128">
        <f>IFERROR(IF(Q10="Probabilidad",(I10-(+I10*T10)),IF(Q10="Impacto",I10,"")),"")</f>
        <v>0.6</v>
      </c>
      <c r="Y10" s="129" t="str">
        <f>IFERROR(IF(X10="","",IF(X10&lt;=0.2,"Muy Baja",IF(X10&lt;=0.4,"Baja",IF(X10&lt;=0.6,"Media",IF(X10&lt;=0.8,"Alta","Muy Alta"))))),"")</f>
        <v>Media</v>
      </c>
      <c r="Z10" s="130">
        <f>+X10</f>
        <v>0.6</v>
      </c>
      <c r="AA10" s="129" t="str">
        <f>IFERROR(IF(AB10="","",IF(AB10&lt;=0.2,"Leve",IF(AB10&lt;=0.4,"Menor",IF(AB10&lt;=0.6,"Moderado",IF(AB10&lt;=0.8,"Mayor","Catastrófico"))))),"")</f>
        <v>Moderado</v>
      </c>
      <c r="AB10" s="130">
        <f>IFERROR(IF(Q10="Impacto",(M10-(+M10*T10)),IF(Q10="Probabilidad",M10,"")),"")</f>
        <v>0.44999999999999996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544</v>
      </c>
      <c r="AF10" s="133" t="s">
        <v>545</v>
      </c>
      <c r="AG10" s="138" t="s">
        <v>484</v>
      </c>
      <c r="AH10" s="138" t="s">
        <v>239</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541</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0.36</v>
      </c>
      <c r="Y11" s="129" t="str">
        <f t="shared" ref="Y11:Y69" si="1">IFERROR(IF(X11="","",IF(X11&lt;=0.2,"Muy Baja",IF(X11&lt;=0.4,"Baja",IF(X11&lt;=0.6,"Media",IF(X11&lt;=0.8,"Alta","Muy Alta"))))),"")</f>
        <v>Baja</v>
      </c>
      <c r="Z11" s="130">
        <f t="shared" ref="Z11:Z15" si="2">+X11</f>
        <v>0.36</v>
      </c>
      <c r="AA11" s="129" t="str">
        <f t="shared" ref="AA11:AA69" si="3">IFERROR(IF(AB11="","",IF(AB11&lt;=0.2,"Leve",IF(AB11&lt;=0.4,"Menor",IF(AB11&lt;=0.6,"Moderado",IF(AB11&lt;=0.8,"Mayor","Catastrófico"))))),"")</f>
        <v>Moderado</v>
      </c>
      <c r="AB11" s="130">
        <f>IFERROR(IF(AND(Q10="Impacto",Q11="Impacto"),(AB10-(+AB10*T11)),IF(Q11="Impacto",($M$10-(+$M$10*T11)),IF(Q11="Probabilidad",AB10,""))),"")</f>
        <v>0.44999999999999996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546</v>
      </c>
      <c r="AF11" s="133" t="s">
        <v>339</v>
      </c>
      <c r="AG11" s="138" t="s">
        <v>472</v>
      </c>
      <c r="AH11" s="138" t="s">
        <v>239</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24" t="s">
        <v>542</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0.216</v>
      </c>
      <c r="Y12" s="129" t="str">
        <f t="shared" si="1"/>
        <v>Baja</v>
      </c>
      <c r="Z12" s="130">
        <f t="shared" si="2"/>
        <v>0.216</v>
      </c>
      <c r="AA12" s="129" t="str">
        <f t="shared" si="3"/>
        <v>Moderado</v>
      </c>
      <c r="AB12" s="130">
        <f>IFERROR(IF(AND(Q11="Impacto",Q12="Impacto"),(AB11-(+AB11*T12)),IF(AND(Q11="Probabilidad",Q12="Impacto"),(AB10-(+AB10*T12)),IF(Q12="Probabilidad",AB11,""))),"")</f>
        <v>0.44999999999999996</v>
      </c>
      <c r="AC12" s="131" t="str">
        <f t="shared" si="4"/>
        <v>Moderado</v>
      </c>
      <c r="AD12" s="132" t="s">
        <v>136</v>
      </c>
      <c r="AE12" s="133" t="s">
        <v>547</v>
      </c>
      <c r="AF12" s="133" t="s">
        <v>339</v>
      </c>
      <c r="AG12" s="138" t="s">
        <v>472</v>
      </c>
      <c r="AH12" s="138" t="s">
        <v>239</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t="s">
        <v>543</v>
      </c>
      <c r="Q13" s="125" t="str">
        <f t="shared" ref="Q13:Q15" si="5">IF(OR(R13="Preventivo",R13="Detectivo"),"Probabilidad",IF(R13="Correctivo","Impacto",""))</f>
        <v>Probabilidad</v>
      </c>
      <c r="R13" s="126" t="s">
        <v>14</v>
      </c>
      <c r="S13" s="126" t="s">
        <v>9</v>
      </c>
      <c r="T13" s="127" t="str">
        <f t="shared" si="0"/>
        <v>40%</v>
      </c>
      <c r="U13" s="126" t="s">
        <v>19</v>
      </c>
      <c r="V13" s="126" t="s">
        <v>22</v>
      </c>
      <c r="W13" s="126" t="s">
        <v>119</v>
      </c>
      <c r="X13" s="128">
        <f t="shared" ref="X13:X15" si="6">IFERROR(IF(AND(Q12="Probabilidad",Q13="Probabilidad"),(Z12-(+Z12*T13)),IF(AND(Q12="Impacto",Q13="Probabilidad"),(Z11-(+Z11*T13)),IF(Q13="Impacto",Z12,""))),"")</f>
        <v>0.12959999999999999</v>
      </c>
      <c r="Y13" s="129" t="str">
        <f t="shared" si="1"/>
        <v>Muy Baja</v>
      </c>
      <c r="Z13" s="130">
        <f t="shared" si="2"/>
        <v>0.12959999999999999</v>
      </c>
      <c r="AA13" s="129" t="str">
        <f t="shared" si="3"/>
        <v>Moderado</v>
      </c>
      <c r="AB13" s="130">
        <f t="shared" ref="AB13:AB15" si="7">IFERROR(IF(AND(Q12="Impacto",Q13="Impacto"),(AB12-(+AB12*T13)),IF(AND(Q12="Probabilidad",Q13="Impacto"),(AB11-(+AB11*T13)),IF(Q13="Probabilidad",AB12,""))),"")</f>
        <v>0.44999999999999996</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32" t="s">
        <v>136</v>
      </c>
      <c r="AE13" s="133" t="s">
        <v>548</v>
      </c>
      <c r="AF13" s="133" t="s">
        <v>339</v>
      </c>
      <c r="AG13" s="138" t="s">
        <v>472</v>
      </c>
      <c r="AH13" s="138" t="s">
        <v>239</v>
      </c>
      <c r="AI13" s="133"/>
      <c r="AJ13" s="134" t="s">
        <v>41</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3"/>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134</v>
      </c>
      <c r="C16" s="225" t="s">
        <v>264</v>
      </c>
      <c r="D16" s="225" t="s">
        <v>263</v>
      </c>
      <c r="E16" s="228" t="s">
        <v>418</v>
      </c>
      <c r="F16" s="225" t="s">
        <v>126</v>
      </c>
      <c r="G16" s="231">
        <v>360</v>
      </c>
      <c r="H16" s="234" t="str">
        <f>IF(G16&lt;=0,"",IF(G16&lt;=2,"Muy Baja",IF(G16&lt;=24,"Baja",IF(G16&lt;=500,"Media",IF(G16&lt;=5000,"Alta","Muy Alta")))))</f>
        <v>Media</v>
      </c>
      <c r="I16" s="219">
        <f>IF(H16="","",IF(H16="Muy Baja",0.2,IF(H16="Baja",0.4,IF(H16="Media",0.6,IF(H16="Alta",0.8,IF(H16="Muy Alta",1,))))))</f>
        <v>0.6</v>
      </c>
      <c r="J16" s="237" t="s">
        <v>155</v>
      </c>
      <c r="K16" s="219"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4" t="str">
        <f>IF(OR(K16='Tabla Impacto'!$C$11,K16='Tabla Impacto'!$D$11),"Leve",IF(OR(K16='Tabla Impacto'!$C$12,K16='Tabla Impacto'!$D$12),"Menor",IF(OR(K16='Tabla Impacto'!$C$13,K16='Tabla Impacto'!$D$13),"Moderado",IF(OR(K16='Tabla Impacto'!$C$14,K16='Tabla Impacto'!$D$14),"Mayor",IF(OR(K16='Tabla Impacto'!$C$15,K16='Tabla Impacto'!$D$15),"Catastrófico","")))))</f>
        <v>Moderado</v>
      </c>
      <c r="M16" s="219">
        <f>IF(L16="","",IF(L16="Leve",0.2,IF(L16="Menor",0.4,IF(L16="Moderado",0.6,IF(L16="Mayor",0.8,IF(L16="Catastrófico",1,))))))</f>
        <v>0.6</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549</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23</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Moderado</v>
      </c>
      <c r="AB16" s="130">
        <f>IFERROR(IF(Q16="Impacto",(M16-(+M16*T16)),IF(Q16="Probabilidad",M16,"")),"")</f>
        <v>0.6</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136</v>
      </c>
      <c r="AE16" s="133" t="s">
        <v>552</v>
      </c>
      <c r="AF16" s="133" t="s">
        <v>339</v>
      </c>
      <c r="AG16" s="138" t="s">
        <v>238</v>
      </c>
      <c r="AH16" s="138" t="s">
        <v>239</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550</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23</v>
      </c>
      <c r="W17" s="126" t="s">
        <v>119</v>
      </c>
      <c r="X17" s="128">
        <f>IFERROR(IF(AND(Q16="Probabilidad",Q17="Probabilidad"),(Z16-(+Z16*T17)),IF(Q17="Probabilidad",(I16-(+I16*T17)),IF(Q17="Impacto",Z16,""))),"")</f>
        <v>0.216</v>
      </c>
      <c r="Y17" s="129" t="str">
        <f t="shared" si="1"/>
        <v>Baja</v>
      </c>
      <c r="Z17" s="130">
        <f t="shared" ref="Z17:Z21" si="9">+X17</f>
        <v>0.216</v>
      </c>
      <c r="AA17" s="129" t="str">
        <f t="shared" si="3"/>
        <v>Moderado</v>
      </c>
      <c r="AB17" s="130">
        <f>IFERROR(IF(AND(Q16="Impacto",Q17="Impacto"),(AB10-(+AB10*T17)),IF(Q17="Impacto",($M$16-(+$M$16*T17)),IF(Q17="Probabilidad",AB10,""))),"")</f>
        <v>0.44999999999999996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340</v>
      </c>
      <c r="AF17" s="133" t="s">
        <v>553</v>
      </c>
      <c r="AG17" s="138" t="s">
        <v>472</v>
      </c>
      <c r="AH17" s="138" t="s">
        <v>239</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44" t="s">
        <v>551</v>
      </c>
      <c r="Q18" s="125" t="str">
        <f>IF(OR(R18="Preventivo",R18="Detectivo"),"Probabilidad",IF(R18="Correctivo","Impacto",""))</f>
        <v>Probabilidad</v>
      </c>
      <c r="R18" s="126" t="s">
        <v>14</v>
      </c>
      <c r="S18" s="126" t="s">
        <v>9</v>
      </c>
      <c r="T18" s="127" t="str">
        <f t="shared" si="8"/>
        <v>40%</v>
      </c>
      <c r="U18" s="126" t="s">
        <v>19</v>
      </c>
      <c r="V18" s="126" t="s">
        <v>23</v>
      </c>
      <c r="W18" s="126" t="s">
        <v>119</v>
      </c>
      <c r="X18" s="128">
        <f>IFERROR(IF(AND(Q17="Probabilidad",Q18="Probabilidad"),(Z17-(+Z17*T18)),IF(AND(Q17="Impacto",Q18="Probabilidad"),(Z16-(+Z16*T18)),IF(Q18="Impacto",Z17,""))),"")</f>
        <v>0.12959999999999999</v>
      </c>
      <c r="Y18" s="129" t="str">
        <f t="shared" si="1"/>
        <v>Muy Baja</v>
      </c>
      <c r="Z18" s="130">
        <f t="shared" si="9"/>
        <v>0.12959999999999999</v>
      </c>
      <c r="AA18" s="129" t="str">
        <f t="shared" si="3"/>
        <v>Moderado</v>
      </c>
      <c r="AB18" s="130">
        <f>IFERROR(IF(AND(Q17="Impacto",Q18="Impacto"),(AB17-(+AB17*T18)),IF(AND(Q17="Probabilidad",Q18="Impacto"),(AB16-(+AB16*T18)),IF(Q18="Probabilidad",AB17,""))),"")</f>
        <v>0.44999999999999996</v>
      </c>
      <c r="AC18" s="131" t="str">
        <f t="shared" si="10"/>
        <v>Moderado</v>
      </c>
      <c r="AD18" s="132" t="s">
        <v>136</v>
      </c>
      <c r="AE18" s="133" t="s">
        <v>554</v>
      </c>
      <c r="AF18" s="133" t="s">
        <v>339</v>
      </c>
      <c r="AG18" s="138" t="s">
        <v>472</v>
      </c>
      <c r="AH18" s="138" t="s">
        <v>239</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4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3"/>
      <c r="AG19" s="138"/>
      <c r="AH19" s="138"/>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134</v>
      </c>
      <c r="C22" s="225" t="s">
        <v>555</v>
      </c>
      <c r="D22" s="225" t="s">
        <v>556</v>
      </c>
      <c r="E22" s="228" t="s">
        <v>557</v>
      </c>
      <c r="F22" s="225" t="s">
        <v>129</v>
      </c>
      <c r="G22" s="231">
        <v>360</v>
      </c>
      <c r="H22" s="234" t="str">
        <f>IF(G22&lt;=0,"",IF(G22&lt;=2,"Muy Baja",IF(G22&lt;=24,"Baja",IF(G22&lt;=500,"Media",IF(G22&lt;=5000,"Alta","Muy Alta")))))</f>
        <v>Media</v>
      </c>
      <c r="I22" s="219">
        <f>IF(H22="","",IF(H22="Muy Baja",0.2,IF(H22="Baja",0.4,IF(H22="Media",0.6,IF(H22="Alta",0.8,IF(H22="Muy Alta",1,))))))</f>
        <v>0.6</v>
      </c>
      <c r="J22" s="237" t="s">
        <v>155</v>
      </c>
      <c r="K22" s="219"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560</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Moderado</v>
      </c>
      <c r="AB22" s="130">
        <f>IFERROR(IF(Q22="Impacto",(M22-(+M22*T22)),IF(Q22="Probabilidad",M22,"")),"")</f>
        <v>0.6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136</v>
      </c>
      <c r="AE22" s="124" t="s">
        <v>563</v>
      </c>
      <c r="AF22" s="133" t="s">
        <v>558</v>
      </c>
      <c r="AG22" s="138" t="s">
        <v>471</v>
      </c>
      <c r="AH22" s="135" t="s">
        <v>239</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561</v>
      </c>
      <c r="Q23" s="125" t="str">
        <f>IF(OR(R23="Preventivo",R23="Detectivo"),"Probabilidad",IF(R23="Correctivo","Impacto",""))</f>
        <v>Probabilidad</v>
      </c>
      <c r="R23" s="126" t="s">
        <v>14</v>
      </c>
      <c r="S23" s="126" t="s">
        <v>9</v>
      </c>
      <c r="T23" s="127" t="str">
        <f t="shared" ref="T23:T27" si="16">IF(AND(R23="Preventivo",S23="Automático"),"50%",IF(AND(R23="Preventivo",S23="Manual"),"40%",IF(AND(R23="Detectivo",S23="Automático"),"40%",IF(AND(R23="Detectivo",S23="Manual"),"30%",IF(AND(R23="Correctivo",S23="Automático"),"35%",IF(AND(R23="Correctivo",S23="Manual"),"25%",""))))))</f>
        <v>40%</v>
      </c>
      <c r="U23" s="126" t="s">
        <v>19</v>
      </c>
      <c r="V23" s="126" t="s">
        <v>22</v>
      </c>
      <c r="W23" s="126" t="s">
        <v>119</v>
      </c>
      <c r="X23" s="137">
        <f>IFERROR(IF(AND(Q22="Probabilidad",Q23="Probabilidad"),(Z22-(+Z22*T23)),IF(Q23="Probabilidad",(I22-(+I22*T23)),IF(Q23="Impacto",Z22,""))),"")</f>
        <v>0.216</v>
      </c>
      <c r="Y23" s="129" t="str">
        <f t="shared" si="1"/>
        <v>Baja</v>
      </c>
      <c r="Z23" s="130">
        <f t="shared" ref="Z23:Z27" si="17">+X23</f>
        <v>0.216</v>
      </c>
      <c r="AA23" s="129" t="str">
        <f t="shared" si="3"/>
        <v>Moderado</v>
      </c>
      <c r="AB23" s="130">
        <f>IFERROR(IF(AND(Q22="Impacto",Q23="Impacto"),(AB16-(+AB16*T23)),IF(Q23="Impacto",($M$22-(+$M$22*T23)),IF(Q23="Probabilidad",AB16,""))),"")</f>
        <v>0.6</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32" t="s">
        <v>136</v>
      </c>
      <c r="AE23" s="133" t="s">
        <v>559</v>
      </c>
      <c r="AF23" s="133" t="s">
        <v>564</v>
      </c>
      <c r="AG23" s="138" t="s">
        <v>562</v>
      </c>
      <c r="AH23" s="135" t="s">
        <v>239</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419" priority="231" operator="equal">
      <formula>"Muy Baja"</formula>
    </cfRule>
    <cfRule type="cellIs" dxfId="418" priority="227" operator="equal">
      <formula>"Muy Alta"</formula>
    </cfRule>
    <cfRule type="cellIs" dxfId="417" priority="230" operator="equal">
      <formula>"Baja"</formula>
    </cfRule>
    <cfRule type="cellIs" dxfId="416" priority="229" operator="equal">
      <formula>"Media"</formula>
    </cfRule>
    <cfRule type="cellIs" dxfId="415" priority="228" operator="equal">
      <formula>"Alta"</formula>
    </cfRule>
  </conditionalFormatting>
  <conditionalFormatting sqref="H22">
    <cfRule type="cellIs" dxfId="414" priority="182" operator="equal">
      <formula>"Alta"</formula>
    </cfRule>
    <cfRule type="cellIs" dxfId="413" priority="185" operator="equal">
      <formula>"Muy Baja"</formula>
    </cfRule>
    <cfRule type="cellIs" dxfId="412" priority="181" operator="equal">
      <formula>"Muy Alta"</formula>
    </cfRule>
    <cfRule type="cellIs" dxfId="411" priority="184" operator="equal">
      <formula>"Baja"</formula>
    </cfRule>
    <cfRule type="cellIs" dxfId="410" priority="183" operator="equal">
      <formula>"Media"</formula>
    </cfRule>
  </conditionalFormatting>
  <conditionalFormatting sqref="H28">
    <cfRule type="cellIs" dxfId="409" priority="162" operator="equal">
      <formula>"Muy Baja"</formula>
    </cfRule>
    <cfRule type="cellIs" dxfId="408" priority="160" operator="equal">
      <formula>"Media"</formula>
    </cfRule>
    <cfRule type="cellIs" dxfId="407" priority="158" operator="equal">
      <formula>"Muy Alta"</formula>
    </cfRule>
    <cfRule type="cellIs" dxfId="406" priority="159" operator="equal">
      <formula>"Alta"</formula>
    </cfRule>
    <cfRule type="cellIs" dxfId="405" priority="161" operator="equal">
      <formula>"Baja"</formula>
    </cfRule>
  </conditionalFormatting>
  <conditionalFormatting sqref="H34">
    <cfRule type="cellIs" dxfId="404" priority="136" operator="equal">
      <formula>"Alta"</formula>
    </cfRule>
    <cfRule type="cellIs" dxfId="403" priority="135" operator="equal">
      <formula>"Muy Alta"</formula>
    </cfRule>
    <cfRule type="cellIs" dxfId="402" priority="137" operator="equal">
      <formula>"Media"</formula>
    </cfRule>
    <cfRule type="cellIs" dxfId="401" priority="138" operator="equal">
      <formula>"Baja"</formula>
    </cfRule>
    <cfRule type="cellIs" dxfId="400" priority="139" operator="equal">
      <formula>"Muy Baja"</formula>
    </cfRule>
  </conditionalFormatting>
  <conditionalFormatting sqref="H40">
    <cfRule type="cellIs" dxfId="399" priority="112" operator="equal">
      <formula>"Muy Alta"</formula>
    </cfRule>
    <cfRule type="cellIs" dxfId="398" priority="114" operator="equal">
      <formula>"Media"</formula>
    </cfRule>
    <cfRule type="cellIs" dxfId="397" priority="116" operator="equal">
      <formula>"Muy Baja"</formula>
    </cfRule>
    <cfRule type="cellIs" dxfId="396" priority="115" operator="equal">
      <formula>"Baja"</formula>
    </cfRule>
    <cfRule type="cellIs" dxfId="395" priority="113" operator="equal">
      <formula>"Alta"</formula>
    </cfRule>
  </conditionalFormatting>
  <conditionalFormatting sqref="H46">
    <cfRule type="cellIs" dxfId="394" priority="93" operator="equal">
      <formula>"Muy Baja"</formula>
    </cfRule>
    <cfRule type="cellIs" dxfId="393" priority="89" operator="equal">
      <formula>"Muy Alta"</formula>
    </cfRule>
    <cfRule type="cellIs" dxfId="392" priority="90" operator="equal">
      <formula>"Alta"</formula>
    </cfRule>
    <cfRule type="cellIs" dxfId="391" priority="91" operator="equal">
      <formula>"Media"</formula>
    </cfRule>
    <cfRule type="cellIs" dxfId="390" priority="92" operator="equal">
      <formula>"Baja"</formula>
    </cfRule>
  </conditionalFormatting>
  <conditionalFormatting sqref="H52">
    <cfRule type="cellIs" dxfId="389" priority="66" operator="equal">
      <formula>"Muy Alta"</formula>
    </cfRule>
    <cfRule type="cellIs" dxfId="388" priority="68" operator="equal">
      <formula>"Media"</formula>
    </cfRule>
    <cfRule type="cellIs" dxfId="387" priority="69" operator="equal">
      <formula>"Baja"</formula>
    </cfRule>
    <cfRule type="cellIs" dxfId="386" priority="70" operator="equal">
      <formula>"Muy Baja"</formula>
    </cfRule>
    <cfRule type="cellIs" dxfId="385" priority="67" operator="equal">
      <formula>"Alta"</formula>
    </cfRule>
  </conditionalFormatting>
  <conditionalFormatting sqref="H58">
    <cfRule type="cellIs" dxfId="384" priority="46" operator="equal">
      <formula>"Baja"</formula>
    </cfRule>
    <cfRule type="cellIs" dxfId="383" priority="43" operator="equal">
      <formula>"Muy Alta"</formula>
    </cfRule>
    <cfRule type="cellIs" dxfId="382" priority="44" operator="equal">
      <formula>"Alta"</formula>
    </cfRule>
    <cfRule type="cellIs" dxfId="381" priority="45" operator="equal">
      <formula>"Media"</formula>
    </cfRule>
    <cfRule type="cellIs" dxfId="380" priority="47" operator="equal">
      <formula>"Muy Baja"</formula>
    </cfRule>
  </conditionalFormatting>
  <conditionalFormatting sqref="H64">
    <cfRule type="cellIs" dxfId="379" priority="24" operator="equal">
      <formula>"Muy Baja"</formula>
    </cfRule>
    <cfRule type="cellIs" dxfId="378" priority="20" operator="equal">
      <formula>"Muy Alta"</formula>
    </cfRule>
    <cfRule type="cellIs" dxfId="377" priority="23" operator="equal">
      <formula>"Baja"</formula>
    </cfRule>
    <cfRule type="cellIs" dxfId="376" priority="22" operator="equal">
      <formula>"Media"</formula>
    </cfRule>
    <cfRule type="cellIs" dxfId="375" priority="21" operator="equal">
      <formula>"Alta"</formula>
    </cfRule>
  </conditionalFormatting>
  <conditionalFormatting sqref="K10:K69">
    <cfRule type="containsText" dxfId="374" priority="1" operator="containsText" text="❌">
      <formula>NOT(ISERROR(SEARCH("❌",K10)))</formula>
    </cfRule>
  </conditionalFormatting>
  <conditionalFormatting sqref="L10 L16 L22 L28 L34 L40 L46 L52 L58 L64">
    <cfRule type="cellIs" dxfId="373" priority="226" operator="equal">
      <formula>"Leve"</formula>
    </cfRule>
    <cfRule type="cellIs" dxfId="372" priority="222" operator="equal">
      <formula>"Catastrófico"</formula>
    </cfRule>
    <cfRule type="cellIs" dxfId="371" priority="223" operator="equal">
      <formula>"Mayor"</formula>
    </cfRule>
    <cfRule type="cellIs" dxfId="370" priority="224" operator="equal">
      <formula>"Moderado"</formula>
    </cfRule>
    <cfRule type="cellIs" dxfId="369" priority="225" operator="equal">
      <formula>"Menor"</formula>
    </cfRule>
  </conditionalFormatting>
  <conditionalFormatting sqref="N10">
    <cfRule type="cellIs" dxfId="368" priority="221" operator="equal">
      <formula>"Bajo"</formula>
    </cfRule>
    <cfRule type="cellIs" dxfId="367" priority="218" operator="equal">
      <formula>"Extremo"</formula>
    </cfRule>
    <cfRule type="cellIs" dxfId="366" priority="219" operator="equal">
      <formula>"Alto"</formula>
    </cfRule>
    <cfRule type="cellIs" dxfId="365" priority="220" operator="equal">
      <formula>"Moderado"</formula>
    </cfRule>
  </conditionalFormatting>
  <conditionalFormatting sqref="N16">
    <cfRule type="cellIs" dxfId="364" priority="200" operator="equal">
      <formula>"Extremo"</formula>
    </cfRule>
    <cfRule type="cellIs" dxfId="363" priority="203" operator="equal">
      <formula>"Bajo"</formula>
    </cfRule>
    <cfRule type="cellIs" dxfId="362" priority="202" operator="equal">
      <formula>"Moderado"</formula>
    </cfRule>
    <cfRule type="cellIs" dxfId="361" priority="201" operator="equal">
      <formula>"Alto"</formula>
    </cfRule>
  </conditionalFormatting>
  <conditionalFormatting sqref="N22">
    <cfRule type="cellIs" dxfId="360" priority="180" operator="equal">
      <formula>"Bajo"</formula>
    </cfRule>
    <cfRule type="cellIs" dxfId="359" priority="177" operator="equal">
      <formula>"Extremo"</formula>
    </cfRule>
    <cfRule type="cellIs" dxfId="358" priority="178" operator="equal">
      <formula>"Alto"</formula>
    </cfRule>
    <cfRule type="cellIs" dxfId="357" priority="179" operator="equal">
      <formula>"Moderado"</formula>
    </cfRule>
  </conditionalFormatting>
  <conditionalFormatting sqref="N28">
    <cfRule type="cellIs" dxfId="356" priority="154" operator="equal">
      <formula>"Extremo"</formula>
    </cfRule>
    <cfRule type="cellIs" dxfId="355" priority="155" operator="equal">
      <formula>"Alto"</formula>
    </cfRule>
    <cfRule type="cellIs" dxfId="354" priority="156" operator="equal">
      <formula>"Moderado"</formula>
    </cfRule>
    <cfRule type="cellIs" dxfId="353" priority="157" operator="equal">
      <formula>"Bajo"</formula>
    </cfRule>
  </conditionalFormatting>
  <conditionalFormatting sqref="N34">
    <cfRule type="cellIs" dxfId="352" priority="132" operator="equal">
      <formula>"Alto"</formula>
    </cfRule>
    <cfRule type="cellIs" dxfId="351" priority="131" operator="equal">
      <formula>"Extremo"</formula>
    </cfRule>
    <cfRule type="cellIs" dxfId="350" priority="133" operator="equal">
      <formula>"Moderado"</formula>
    </cfRule>
    <cfRule type="cellIs" dxfId="349" priority="134" operator="equal">
      <formula>"Bajo"</formula>
    </cfRule>
  </conditionalFormatting>
  <conditionalFormatting sqref="N40">
    <cfRule type="cellIs" dxfId="348" priority="110" operator="equal">
      <formula>"Moderado"</formula>
    </cfRule>
    <cfRule type="cellIs" dxfId="347" priority="109" operator="equal">
      <formula>"Alto"</formula>
    </cfRule>
    <cfRule type="cellIs" dxfId="346" priority="111" operator="equal">
      <formula>"Bajo"</formula>
    </cfRule>
    <cfRule type="cellIs" dxfId="345" priority="108" operator="equal">
      <formula>"Extremo"</formula>
    </cfRule>
  </conditionalFormatting>
  <conditionalFormatting sqref="N46">
    <cfRule type="cellIs" dxfId="344" priority="88" operator="equal">
      <formula>"Bajo"</formula>
    </cfRule>
    <cfRule type="cellIs" dxfId="343" priority="87" operator="equal">
      <formula>"Moderado"</formula>
    </cfRule>
    <cfRule type="cellIs" dxfId="342" priority="86" operator="equal">
      <formula>"Alto"</formula>
    </cfRule>
    <cfRule type="cellIs" dxfId="341" priority="85" operator="equal">
      <formula>"Extremo"</formula>
    </cfRule>
  </conditionalFormatting>
  <conditionalFormatting sqref="N52">
    <cfRule type="cellIs" dxfId="340" priority="62" operator="equal">
      <formula>"Extremo"</formula>
    </cfRule>
    <cfRule type="cellIs" dxfId="339" priority="63" operator="equal">
      <formula>"Alto"</formula>
    </cfRule>
    <cfRule type="cellIs" dxfId="338" priority="65" operator="equal">
      <formula>"Bajo"</formula>
    </cfRule>
    <cfRule type="cellIs" dxfId="337" priority="64" operator="equal">
      <formula>"Moderado"</formula>
    </cfRule>
  </conditionalFormatting>
  <conditionalFormatting sqref="N58">
    <cfRule type="cellIs" dxfId="336" priority="39" operator="equal">
      <formula>"Extremo"</formula>
    </cfRule>
    <cfRule type="cellIs" dxfId="335" priority="40" operator="equal">
      <formula>"Alto"</formula>
    </cfRule>
    <cfRule type="cellIs" dxfId="334" priority="42" operator="equal">
      <formula>"Bajo"</formula>
    </cfRule>
    <cfRule type="cellIs" dxfId="333" priority="41" operator="equal">
      <formula>"Moderado"</formula>
    </cfRule>
  </conditionalFormatting>
  <conditionalFormatting sqref="N64">
    <cfRule type="cellIs" dxfId="332" priority="16" operator="equal">
      <formula>"Extremo"</formula>
    </cfRule>
    <cfRule type="cellIs" dxfId="331" priority="19" operator="equal">
      <formula>"Bajo"</formula>
    </cfRule>
    <cfRule type="cellIs" dxfId="330" priority="18" operator="equal">
      <formula>"Moderado"</formula>
    </cfRule>
    <cfRule type="cellIs" dxfId="329" priority="17" operator="equal">
      <formula>"Alto"</formula>
    </cfRule>
  </conditionalFormatting>
  <conditionalFormatting sqref="Y10:Y69">
    <cfRule type="cellIs" dxfId="328" priority="15" operator="equal">
      <formula>"Muy Baja"</formula>
    </cfRule>
    <cfRule type="cellIs" dxfId="327" priority="13" operator="equal">
      <formula>"Media"</formula>
    </cfRule>
    <cfRule type="cellIs" dxfId="326" priority="12" operator="equal">
      <formula>"Alta"</formula>
    </cfRule>
    <cfRule type="cellIs" dxfId="325" priority="11" operator="equal">
      <formula>"Muy Alta"</formula>
    </cfRule>
    <cfRule type="cellIs" dxfId="324" priority="14" operator="equal">
      <formula>"Baja"</formula>
    </cfRule>
  </conditionalFormatting>
  <conditionalFormatting sqref="AA10:AA69">
    <cfRule type="cellIs" dxfId="323" priority="10" operator="equal">
      <formula>"Leve"</formula>
    </cfRule>
    <cfRule type="cellIs" dxfId="322" priority="9" operator="equal">
      <formula>"Menor"</formula>
    </cfRule>
    <cfRule type="cellIs" dxfId="321" priority="7" operator="equal">
      <formula>"Mayor"</formula>
    </cfRule>
    <cfRule type="cellIs" dxfId="320" priority="6" operator="equal">
      <formula>"Catastrófico"</formula>
    </cfRule>
    <cfRule type="cellIs" dxfId="319" priority="8" operator="equal">
      <formula>"Moderado"</formula>
    </cfRule>
  </conditionalFormatting>
  <conditionalFormatting sqref="AC10:AC69">
    <cfRule type="cellIs" dxfId="318" priority="2" operator="equal">
      <formula>"Extremo"</formula>
    </cfRule>
    <cfRule type="cellIs" dxfId="317" priority="5" operator="equal">
      <formula>"Bajo"</formula>
    </cfRule>
    <cfRule type="cellIs" dxfId="316" priority="4" operator="equal">
      <formula>"Moderado"</formula>
    </cfRule>
    <cfRule type="cellIs" dxfId="315"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0000000-0002-0000-0A00-000000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A00-000001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A00-000002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A00-000003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A00-000004000000}">
          <x14:formula1>
            <xm:f>IF(OR(AD10='Opciones Tratamiento'!$B$2,AD10='Opciones Tratamiento'!$B$3,AD10='Opciones Tratamiento'!$B$4),ISBLANK(AD10),ISTEXT(AD10))</xm:f>
          </x14:formula1>
          <xm:sqref>AE10:AE69</xm:sqref>
        </x14:dataValidation>
        <x14:dataValidation type="list" allowBlank="1" showInputMessage="1" showErrorMessage="1" xr:uid="{00000000-0002-0000-0A00-000005000000}">
          <x14:formula1>
            <xm:f>'Tabla Impacto'!$F$210:$F$221</xm:f>
          </x14:formula1>
          <xm:sqref>J10:J69</xm:sqref>
        </x14:dataValidation>
        <x14:dataValidation type="list" allowBlank="1" showInputMessage="1" showErrorMessage="1" xr:uid="{00000000-0002-0000-0A00-000006000000}">
          <x14:formula1>
            <xm:f>'Opciones Tratamiento'!$B$2:$B$5</xm:f>
          </x14:formula1>
          <xm:sqref>AD10:AD69</xm:sqref>
        </x14:dataValidation>
        <x14:dataValidation type="list" allowBlank="1" showInputMessage="1" showErrorMessage="1" xr:uid="{00000000-0002-0000-0A00-000007000000}">
          <x14:formula1>
            <xm:f>'Opciones Tratamiento'!$E$2:$E$4</xm:f>
          </x14:formula1>
          <xm:sqref>B10:B69</xm:sqref>
        </x14:dataValidation>
        <x14:dataValidation type="list" allowBlank="1" showInputMessage="1" showErrorMessage="1" xr:uid="{00000000-0002-0000-0A00-000008000000}">
          <x14:formula1>
            <xm:f>'Opciones Tratamiento'!$B$13:$B$19</xm:f>
          </x14:formula1>
          <xm:sqref>F10:F69</xm:sqref>
        </x14:dataValidation>
        <x14:dataValidation type="list" allowBlank="1" showInputMessage="1" showErrorMessage="1" xr:uid="{00000000-0002-0000-0A00-000009000000}">
          <x14:formula1>
            <xm:f>'Tabla Valoración controles'!$D$13:$D$14</xm:f>
          </x14:formula1>
          <xm:sqref>W10:W69</xm:sqref>
        </x14:dataValidation>
        <x14:dataValidation type="list" allowBlank="1" showInputMessage="1" showErrorMessage="1" xr:uid="{00000000-0002-0000-0A00-00000A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A00-00000B000000}">
          <x14:formula1>
            <xm:f>'Tabla Valoración controles'!$D$11:$D$12</xm:f>
          </x14:formula1>
          <xm:sqref>V10:V69</xm:sqref>
        </x14:dataValidation>
        <x14:dataValidation type="list" allowBlank="1" showInputMessage="1" showErrorMessage="1" xr:uid="{00000000-0002-0000-0A00-00000C000000}">
          <x14:formula1>
            <xm:f>'Tabla Valoración controles'!$D$9:$D$10</xm:f>
          </x14:formula1>
          <xm:sqref>U10:U69</xm:sqref>
        </x14:dataValidation>
        <x14:dataValidation type="list" allowBlank="1" showInputMessage="1" showErrorMessage="1" xr:uid="{00000000-0002-0000-0A00-00000D000000}">
          <x14:formula1>
            <xm:f>'Tabla Valoración controles'!$D$7:$D$8</xm:f>
          </x14:formula1>
          <xm:sqref>S10:S69</xm:sqref>
        </x14:dataValidation>
        <x14:dataValidation type="list" allowBlank="1" showInputMessage="1" showErrorMessage="1" xr:uid="{00000000-0002-0000-0A00-00000E000000}">
          <x14:formula1>
            <xm:f>'Tabla Valoración controles'!$D$4:$D$6</xm:f>
          </x14:formula1>
          <xm:sqref>R10:R69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BP72"/>
  <sheetViews>
    <sheetView topLeftCell="J1" zoomScale="50" zoomScaleNormal="50" workbookViewId="0">
      <selection activeCell="AD29" sqref="AD29"/>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291</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292</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293</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246</v>
      </c>
      <c r="D10" s="225" t="s">
        <v>245</v>
      </c>
      <c r="E10" s="228" t="s">
        <v>489</v>
      </c>
      <c r="F10" s="225" t="s">
        <v>123</v>
      </c>
      <c r="G10" s="231">
        <v>10</v>
      </c>
      <c r="H10" s="234" t="str">
        <f>IF(G10&lt;=0,"",IF(G10&lt;=2,"Muy Baja",IF(G10&lt;=24,"Baja",IF(G10&lt;=500,"Media",IF(G10&lt;=5000,"Alta","Muy Alta")))))</f>
        <v>Baja</v>
      </c>
      <c r="I10" s="219">
        <f>IF(H10="","",IF(H10="Muy Baja",0.2,IF(H10="Baja",0.4,IF(H10="Media",0.6,IF(H10="Alta",0.8,IF(H10="Muy Alta",1,))))))</f>
        <v>0.4</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435</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23</v>
      </c>
      <c r="W10" s="126" t="s">
        <v>119</v>
      </c>
      <c r="X10" s="128">
        <f>IFERROR(IF(Q10="Probabilidad",(I10-(+I10*T10)),IF(Q10="Impacto",I10,"")),"")</f>
        <v>0.24</v>
      </c>
      <c r="Y10" s="129" t="str">
        <f>IFERROR(IF(X10="","",IF(X10&lt;=0.2,"Muy Baja",IF(X10&lt;=0.4,"Baja",IF(X10&lt;=0.6,"Media",IF(X10&lt;=0.8,"Alta","Muy Alta"))))),"")</f>
        <v>Baja</v>
      </c>
      <c r="Z10" s="130">
        <f>+X10</f>
        <v>0.24</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431</v>
      </c>
      <c r="AF10" s="133" t="s">
        <v>430</v>
      </c>
      <c r="AG10" s="138" t="s">
        <v>490</v>
      </c>
      <c r="AH10" s="133"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435</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23</v>
      </c>
      <c r="W11" s="126" t="s">
        <v>119</v>
      </c>
      <c r="X11" s="128">
        <f>IFERROR(IF(AND(Q10="Probabilidad",Q11="Probabilidad"),(Z10-(+Z10*T11)),IF(Q11="Probabilidad",(I10-(+I10*T11)),IF(Q11="Impacto",Z10,""))),"")</f>
        <v>0.14399999999999999</v>
      </c>
      <c r="Y11" s="129" t="str">
        <f t="shared" ref="Y11:Y69" si="1">IFERROR(IF(X11="","",IF(X11&lt;=0.2,"Muy Baja",IF(X11&lt;=0.4,"Baja",IF(X11&lt;=0.6,"Media",IF(X11&lt;=0.8,"Alta","Muy Alta"))))),"")</f>
        <v>Muy Baja</v>
      </c>
      <c r="Z11" s="130">
        <f t="shared" ref="Z11:Z15" si="2">+X11</f>
        <v>0.14399999999999999</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432</v>
      </c>
      <c r="AF11" s="133" t="s">
        <v>433</v>
      </c>
      <c r="AG11" s="138" t="s">
        <v>490</v>
      </c>
      <c r="AH11" s="133"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24" t="s">
        <v>491</v>
      </c>
      <c r="Q12" s="125" t="str">
        <f>IF(OR(R12="Preventivo",R12="Detectivo"),"Probabilidad",IF(R12="Correctivo","Impacto",""))</f>
        <v>Probabilidad</v>
      </c>
      <c r="R12" s="126" t="s">
        <v>14</v>
      </c>
      <c r="S12" s="126" t="s">
        <v>9</v>
      </c>
      <c r="T12" s="127" t="str">
        <f t="shared" si="0"/>
        <v>40%</v>
      </c>
      <c r="U12" s="126" t="s">
        <v>19</v>
      </c>
      <c r="V12" s="126" t="s">
        <v>23</v>
      </c>
      <c r="W12" s="126" t="s">
        <v>119</v>
      </c>
      <c r="X12" s="128">
        <f>IFERROR(IF(AND(Q11="Probabilidad",Q12="Probabilidad"),(Z11-(+Z11*T12)),IF(AND(Q11="Impacto",Q12="Probabilidad"),(Z10-(+Z10*T12)),IF(Q12="Impacto",Z11,""))),"")</f>
        <v>8.6399999999999991E-2</v>
      </c>
      <c r="Y12" s="129" t="str">
        <f t="shared" si="1"/>
        <v>Muy Baja</v>
      </c>
      <c r="Z12" s="130">
        <f t="shared" si="2"/>
        <v>8.6399999999999991E-2</v>
      </c>
      <c r="AA12" s="129" t="str">
        <f t="shared" si="3"/>
        <v>Moderado</v>
      </c>
      <c r="AB12" s="130">
        <f>IFERROR(IF(AND(Q11="Impacto",Q12="Impacto"),(AB11-(+AB11*T12)),IF(AND(Q11="Probabilidad",Q12="Impacto"),(AB10-(+AB10*T12)),IF(Q12="Probabilidad",AB11,""))),"")</f>
        <v>0.6</v>
      </c>
      <c r="AC12" s="131" t="str">
        <f t="shared" si="4"/>
        <v>Moderado</v>
      </c>
      <c r="AD12" s="132" t="s">
        <v>136</v>
      </c>
      <c r="AE12" s="133" t="s">
        <v>434</v>
      </c>
      <c r="AF12" s="133" t="s">
        <v>430</v>
      </c>
      <c r="AG12" s="138" t="s">
        <v>490</v>
      </c>
      <c r="AH12" s="133" t="s">
        <v>215</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t="s">
        <v>495</v>
      </c>
      <c r="Q13" s="125" t="str">
        <f t="shared" ref="Q13:Q15" si="5">IF(OR(R13="Preventivo",R13="Detectivo"),"Probabilidad",IF(R13="Correctivo","Impacto",""))</f>
        <v>Probabilidad</v>
      </c>
      <c r="R13" s="126" t="s">
        <v>14</v>
      </c>
      <c r="S13" s="126" t="s">
        <v>9</v>
      </c>
      <c r="T13" s="127" t="str">
        <f t="shared" si="0"/>
        <v>40%</v>
      </c>
      <c r="U13" s="126" t="s">
        <v>19</v>
      </c>
      <c r="V13" s="126" t="s">
        <v>23</v>
      </c>
      <c r="W13" s="126" t="s">
        <v>119</v>
      </c>
      <c r="X13" s="128">
        <f t="shared" ref="X13:X15" si="6">IFERROR(IF(AND(Q12="Probabilidad",Q13="Probabilidad"),(Z12-(+Z12*T13)),IF(AND(Q12="Impacto",Q13="Probabilidad"),(Z11-(+Z11*T13)),IF(Q13="Impacto",Z12,""))),"")</f>
        <v>5.183999999999999E-2</v>
      </c>
      <c r="Y13" s="129" t="str">
        <f t="shared" si="1"/>
        <v>Muy Baja</v>
      </c>
      <c r="Z13" s="130">
        <f t="shared" si="2"/>
        <v>5.183999999999999E-2</v>
      </c>
      <c r="AA13" s="129" t="str">
        <f t="shared" si="3"/>
        <v>Moderado</v>
      </c>
      <c r="AB13" s="130">
        <f t="shared" ref="AB13:AB15" si="7">IFERROR(IF(AND(Q12="Impacto",Q13="Impacto"),(AB12-(+AB12*T13)),IF(AND(Q12="Probabilidad",Q13="Impacto"),(AB11-(+AB11*T13)),IF(Q13="Probabilidad",AB12,""))),"")</f>
        <v>0.6</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32" t="s">
        <v>136</v>
      </c>
      <c r="AE13" s="133" t="s">
        <v>492</v>
      </c>
      <c r="AF13" s="133" t="s">
        <v>433</v>
      </c>
      <c r="AG13" s="135" t="s">
        <v>493</v>
      </c>
      <c r="AH13" s="133" t="s">
        <v>215</v>
      </c>
      <c r="AI13" s="133"/>
      <c r="AJ13" s="134" t="s">
        <v>41</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t="s">
        <v>494</v>
      </c>
      <c r="Q14" s="125" t="str">
        <f t="shared" si="5"/>
        <v>Probabilidad</v>
      </c>
      <c r="R14" s="126" t="s">
        <v>14</v>
      </c>
      <c r="S14" s="126" t="s">
        <v>9</v>
      </c>
      <c r="T14" s="127" t="str">
        <f t="shared" si="0"/>
        <v>40%</v>
      </c>
      <c r="U14" s="126" t="s">
        <v>19</v>
      </c>
      <c r="V14" s="126" t="s">
        <v>23</v>
      </c>
      <c r="W14" s="126" t="s">
        <v>119</v>
      </c>
      <c r="X14" s="128">
        <f t="shared" si="6"/>
        <v>3.1103999999999993E-2</v>
      </c>
      <c r="Y14" s="129" t="str">
        <f t="shared" si="1"/>
        <v>Muy Baja</v>
      </c>
      <c r="Z14" s="130">
        <f t="shared" si="2"/>
        <v>3.1103999999999993E-2</v>
      </c>
      <c r="AA14" s="129" t="str">
        <f t="shared" si="3"/>
        <v>Moderado</v>
      </c>
      <c r="AB14" s="130">
        <f t="shared" si="7"/>
        <v>0.6</v>
      </c>
      <c r="AC14" s="131" t="str">
        <f t="shared" si="4"/>
        <v>Moderado</v>
      </c>
      <c r="AD14" s="132" t="s">
        <v>136</v>
      </c>
      <c r="AE14" s="133" t="s">
        <v>497</v>
      </c>
      <c r="AF14" s="133" t="s">
        <v>430</v>
      </c>
      <c r="AG14" s="135" t="s">
        <v>496</v>
      </c>
      <c r="AH14" s="133" t="s">
        <v>215</v>
      </c>
      <c r="AI14" s="133"/>
      <c r="AJ14" s="134" t="s">
        <v>41</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132</v>
      </c>
      <c r="C16" s="225" t="s">
        <v>250</v>
      </c>
      <c r="D16" s="225" t="s">
        <v>249</v>
      </c>
      <c r="E16" s="228" t="s">
        <v>422</v>
      </c>
      <c r="F16" s="225" t="s">
        <v>129</v>
      </c>
      <c r="G16" s="231">
        <v>360</v>
      </c>
      <c r="H16" s="234" t="str">
        <f>IF(G16&lt;=0,"",IF(G16&lt;=2,"Muy Baja",IF(G16&lt;=24,"Baja",IF(G16&lt;=500,"Media",IF(G16&lt;=5000,"Alta","Muy Alta")))))</f>
        <v>Media</v>
      </c>
      <c r="I16" s="219">
        <f>IF(H16="","",IF(H16="Muy Baja",0.2,IF(H16="Baja",0.4,IF(H16="Media",0.6,IF(H16="Alta",0.8,IF(H16="Muy Alta",1,))))))</f>
        <v>0.6</v>
      </c>
      <c r="J16" s="237" t="s">
        <v>156</v>
      </c>
      <c r="K16" s="219"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4" t="str">
        <f>IF(OR(K16='Tabla Impacto'!$C$11,K16='Tabla Impacto'!$D$11),"Leve",IF(OR(K16='Tabla Impacto'!$C$12,K16='Tabla Impacto'!$D$12),"Menor",IF(OR(K16='Tabla Impacto'!$C$13,K16='Tabla Impacto'!$D$13),"Moderado",IF(OR(K16='Tabla Impacto'!$C$14,K16='Tabla Impacto'!$D$14),"Mayor",IF(OR(K16='Tabla Impacto'!$C$15,K16='Tabla Impacto'!$D$15),"Catastrófico","")))))</f>
        <v>Mayor</v>
      </c>
      <c r="M16" s="219">
        <f>IF(L16="","",IF(L16="Leve",0.2,IF(L16="Menor",0.4,IF(L16="Moderado",0.6,IF(L16="Mayor",0.8,IF(L16="Catastrófico",1,))))))</f>
        <v>0.8</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436</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Mayor</v>
      </c>
      <c r="AB16" s="130">
        <f>IFERROR(IF(Q16="Impacto",(M16-(+M16*T16)),IF(Q16="Probabilidad",M16,"")),"")</f>
        <v>0.8</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437</v>
      </c>
      <c r="AF16" s="133" t="s">
        <v>430</v>
      </c>
      <c r="AG16" s="138" t="s">
        <v>221</v>
      </c>
      <c r="AH16" s="138" t="s">
        <v>215</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132</v>
      </c>
      <c r="C22" s="225" t="s">
        <v>248</v>
      </c>
      <c r="D22" s="225" t="s">
        <v>249</v>
      </c>
      <c r="E22" s="228" t="s">
        <v>423</v>
      </c>
      <c r="F22" s="225" t="s">
        <v>123</v>
      </c>
      <c r="G22" s="231">
        <v>360</v>
      </c>
      <c r="H22" s="234" t="str">
        <f>IF(G22&lt;=0,"",IF(G22&lt;=2,"Muy Baja",IF(G22&lt;=24,"Baja",IF(G22&lt;=500,"Media",IF(G22&lt;=5000,"Alta","Muy Alta")))))</f>
        <v>Media</v>
      </c>
      <c r="I22" s="219">
        <f>IF(H22="","",IF(H22="Muy Baja",0.2,IF(H22="Baja",0.4,IF(H22="Media",0.6,IF(H22="Alta",0.8,IF(H22="Muy Alta",1,))))))</f>
        <v>0.6</v>
      </c>
      <c r="J22" s="237" t="s">
        <v>155</v>
      </c>
      <c r="K22" s="219"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214</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20</v>
      </c>
      <c r="V22" s="126" t="s">
        <v>23</v>
      </c>
      <c r="W22" s="126" t="s">
        <v>120</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Moderado</v>
      </c>
      <c r="AB22" s="130">
        <f>IFERROR(IF(Q22="Impacto",(M22-(+M22*T22)),IF(Q22="Probabilidad",M22,"")),"")</f>
        <v>0.6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136</v>
      </c>
      <c r="AE22" s="124" t="s">
        <v>300</v>
      </c>
      <c r="AF22" s="133" t="s">
        <v>229</v>
      </c>
      <c r="AG22" s="135" t="s">
        <v>485</v>
      </c>
      <c r="AH22" s="135" t="s">
        <v>230</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214</v>
      </c>
      <c r="Q23" s="125" t="str">
        <f>IF(OR(R23="Preventivo",R23="Detectivo"),"Probabilidad",IF(R23="Correctivo","Impacto",""))</f>
        <v>Probabilidad</v>
      </c>
      <c r="R23" s="126" t="s">
        <v>14</v>
      </c>
      <c r="S23" s="126" t="s">
        <v>9</v>
      </c>
      <c r="T23" s="127" t="str">
        <f t="shared" ref="T23:T27" si="16">IF(AND(R23="Preventivo",S23="Automático"),"50%",IF(AND(R23="Preventivo",S23="Manual"),"40%",IF(AND(R23="Detectivo",S23="Automático"),"40%",IF(AND(R23="Detectivo",S23="Manual"),"30%",IF(AND(R23="Correctivo",S23="Automático"),"35%",IF(AND(R23="Correctivo",S23="Manual"),"25%",""))))))</f>
        <v>40%</v>
      </c>
      <c r="U23" s="126" t="s">
        <v>20</v>
      </c>
      <c r="V23" s="126" t="s">
        <v>23</v>
      </c>
      <c r="W23" s="126" t="s">
        <v>120</v>
      </c>
      <c r="X23" s="137">
        <f>IFERROR(IF(AND(Q22="Probabilidad",Q23="Probabilidad"),(Z22-(+Z22*T23)),IF(Q23="Probabilidad",(I22-(+I22*T23)),IF(Q23="Impacto",Z22,""))),"")</f>
        <v>0.216</v>
      </c>
      <c r="Y23" s="129" t="str">
        <f t="shared" si="1"/>
        <v>Baja</v>
      </c>
      <c r="Z23" s="130">
        <f t="shared" ref="Z23:Z27" si="17">+X23</f>
        <v>0.216</v>
      </c>
      <c r="AA23" s="129" t="str">
        <f t="shared" si="3"/>
        <v>Mayor</v>
      </c>
      <c r="AB23" s="130">
        <f>IFERROR(IF(AND(Q22="Impacto",Q23="Impacto"),(AB16-(+AB16*T23)),IF(Q23="Impacto",($M$22-(+$M$22*T23)),IF(Q23="Probabilidad",AB16,""))),"")</f>
        <v>0.8</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32" t="s">
        <v>136</v>
      </c>
      <c r="AE23" s="133" t="s">
        <v>306</v>
      </c>
      <c r="AF23" s="133" t="s">
        <v>442</v>
      </c>
      <c r="AG23" s="138" t="s">
        <v>486</v>
      </c>
      <c r="AH23" s="135" t="s">
        <v>230</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24" t="s">
        <v>214</v>
      </c>
      <c r="Q24" s="125" t="str">
        <f>IF(OR(R24="Preventivo",R24="Detectivo"),"Probabilidad",IF(R24="Correctivo","Impacto",""))</f>
        <v>Probabilidad</v>
      </c>
      <c r="R24" s="126" t="s">
        <v>14</v>
      </c>
      <c r="S24" s="126" t="s">
        <v>9</v>
      </c>
      <c r="T24" s="127" t="str">
        <f t="shared" si="16"/>
        <v>40%</v>
      </c>
      <c r="U24" s="126" t="s">
        <v>20</v>
      </c>
      <c r="V24" s="126" t="s">
        <v>22</v>
      </c>
      <c r="W24" s="126" t="s">
        <v>120</v>
      </c>
      <c r="X24" s="128">
        <f>IFERROR(IF(AND(Q23="Probabilidad",Q24="Probabilidad"),(Z23-(+Z23*T24)),IF(AND(Q23="Impacto",Q24="Probabilidad"),(Z22-(+Z22*T24)),IF(Q24="Impacto",Z23,""))),"")</f>
        <v>0.12959999999999999</v>
      </c>
      <c r="Y24" s="129" t="str">
        <f t="shared" si="1"/>
        <v>Muy Baja</v>
      </c>
      <c r="Z24" s="130">
        <f t="shared" si="17"/>
        <v>0.12959999999999999</v>
      </c>
      <c r="AA24" s="129" t="str">
        <f t="shared" si="3"/>
        <v>Mayor</v>
      </c>
      <c r="AB24" s="130">
        <f>IFERROR(IF(AND(Q23="Impacto",Q24="Impacto"),(AB23-(+AB23*T24)),IF(AND(Q23="Probabilidad",Q24="Impacto"),(AB22-(+AB22*T24)),IF(Q24="Probabilidad",AB23,""))),"")</f>
        <v>0.8</v>
      </c>
      <c r="AC24" s="131" t="str">
        <f t="shared" si="18"/>
        <v>Alto</v>
      </c>
      <c r="AD24" s="132" t="s">
        <v>136</v>
      </c>
      <c r="AE24" s="133" t="s">
        <v>251</v>
      </c>
      <c r="AF24" s="133" t="s">
        <v>442</v>
      </c>
      <c r="AG24" s="138" t="s">
        <v>487</v>
      </c>
      <c r="AH24" s="135" t="s">
        <v>230</v>
      </c>
      <c r="AI24" s="133"/>
      <c r="AJ24" s="134" t="s">
        <v>41</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t="s">
        <v>327</v>
      </c>
      <c r="D28" s="225" t="s">
        <v>326</v>
      </c>
      <c r="E28" s="228" t="s">
        <v>424</v>
      </c>
      <c r="F28" s="225" t="s">
        <v>123</v>
      </c>
      <c r="G28" s="231">
        <v>360</v>
      </c>
      <c r="H28" s="234" t="str">
        <f>IF(G28&lt;=0,"",IF(G28&lt;=2,"Muy Baja",IF(G28&lt;=24,"Baja",IF(G28&lt;=500,"Media",IF(G28&lt;=5000,"Alta","Muy Alta")))))</f>
        <v>Media</v>
      </c>
      <c r="I28" s="219">
        <f>IF(H28="","",IF(H28="Muy Baja",0.2,IF(H28="Baja",0.4,IF(H28="Media",0.6,IF(H28="Alta",0.8,IF(H28="Muy Alta",1,))))))</f>
        <v>0.6</v>
      </c>
      <c r="J28" s="237" t="s">
        <v>155</v>
      </c>
      <c r="K28" s="219" t="str">
        <f>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34" t="str">
        <f>IF(OR(K28='Tabla Impacto'!$C$11,K28='Tabla Impacto'!$D$11),"Leve",IF(OR(K28='Tabla Impacto'!$C$12,K28='Tabla Impacto'!$D$12),"Menor",IF(OR(K28='Tabla Impacto'!$C$13,K28='Tabla Impacto'!$D$13),"Moderado",IF(OR(K28='Tabla Impacto'!$C$14,K28='Tabla Impacto'!$D$14),"Mayor",IF(OR(K28='Tabla Impacto'!$C$15,K28='Tabla Impacto'!$D$15),"Catastrófico","")))))</f>
        <v>Moderado</v>
      </c>
      <c r="M28" s="219">
        <f>IF(L28="","",IF(L28="Leve",0.2,IF(L28="Menor",0.4,IF(L28="Moderado",0.6,IF(L28="Mayor",0.8,IF(L28="Catastrófico",1,))))))</f>
        <v>0.6</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438</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IFERROR(IF(AB28="","",IF(AB28&lt;=0.2,"Leve",IF(AB28&lt;=0.4,"Menor",IF(AB28&lt;=0.6,"Moderado",IF(AB28&lt;=0.8,"Mayor","Catastrófico"))))),"")</f>
        <v>Moderado</v>
      </c>
      <c r="AB28" s="130">
        <f>IFERROR(IF(Q28="Impacto",(M28-(+M28*T28)),IF(Q28="Probabilidad",M28,"")),"")</f>
        <v>0.6</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136</v>
      </c>
      <c r="AE28" s="124" t="s">
        <v>441</v>
      </c>
      <c r="AF28" s="133" t="s">
        <v>247</v>
      </c>
      <c r="AG28" s="138" t="s">
        <v>471</v>
      </c>
      <c r="AH28" s="135" t="s">
        <v>215</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t="s">
        <v>438</v>
      </c>
      <c r="Q29" s="125" t="str">
        <f>IF(OR(R29="Preventivo",R29="Detectivo"),"Probabilidad",IF(R29="Correctivo","Impacto",""))</f>
        <v>Probabilidad</v>
      </c>
      <c r="R29" s="126" t="s">
        <v>14</v>
      </c>
      <c r="S29" s="126" t="s">
        <v>9</v>
      </c>
      <c r="T29" s="127" t="str">
        <f t="shared" ref="T29:T33" si="24">IF(AND(R29="Preventivo",S29="Automático"),"50%",IF(AND(R29="Preventivo",S29="Manual"),"40%",IF(AND(R29="Detectivo",S29="Automático"),"40%",IF(AND(R29="Detectivo",S29="Manual"),"30%",IF(AND(R29="Correctivo",S29="Automático"),"35%",IF(AND(R29="Correctivo",S29="Manual"),"25%",""))))))</f>
        <v>40%</v>
      </c>
      <c r="U29" s="126" t="s">
        <v>19</v>
      </c>
      <c r="V29" s="126" t="s">
        <v>22</v>
      </c>
      <c r="W29" s="126" t="s">
        <v>119</v>
      </c>
      <c r="X29" s="128">
        <f>IFERROR(IF(AND(Q28="Probabilidad",Q29="Probabilidad"),(Z28-(+Z28*T29)),IF(Q29="Probabilidad",(I28-(+I28*T29)),IF(Q29="Impacto",Z28,""))),"")</f>
        <v>0.216</v>
      </c>
      <c r="Y29" s="129" t="str">
        <f t="shared" si="1"/>
        <v>Baja</v>
      </c>
      <c r="Z29" s="130">
        <f t="shared" ref="Z29:Z33" si="25">+X29</f>
        <v>0.216</v>
      </c>
      <c r="AA29" s="129" t="str">
        <f t="shared" si="3"/>
        <v>Moderado</v>
      </c>
      <c r="AB29" s="130">
        <f>IFERROR(IF(AND(Q28="Impacto",Q29="Impacto"),(AB22-(+AB22*T29)),IF(Q29="Impacto",($M$28-(+$M$28*T29)),IF(Q29="Probabilidad",AB22,""))),"")</f>
        <v>0.6</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32" t="s">
        <v>136</v>
      </c>
      <c r="AE29" s="133" t="s">
        <v>440</v>
      </c>
      <c r="AF29" s="133" t="s">
        <v>430</v>
      </c>
      <c r="AG29" s="135" t="s">
        <v>485</v>
      </c>
      <c r="AH29" s="135" t="s">
        <v>215</v>
      </c>
      <c r="AI29" s="133"/>
      <c r="AJ29" s="134" t="s">
        <v>41</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24" t="s">
        <v>214</v>
      </c>
      <c r="Q30" s="125" t="str">
        <f>IF(OR(R30="Preventivo",R30="Detectivo"),"Probabilidad",IF(R30="Correctivo","Impacto",""))</f>
        <v>Impacto</v>
      </c>
      <c r="R30" s="126" t="s">
        <v>16</v>
      </c>
      <c r="S30" s="126" t="s">
        <v>9</v>
      </c>
      <c r="T30" s="127" t="str">
        <f t="shared" si="24"/>
        <v>25%</v>
      </c>
      <c r="U30" s="126" t="s">
        <v>20</v>
      </c>
      <c r="V30" s="126" t="s">
        <v>23</v>
      </c>
      <c r="W30" s="126" t="s">
        <v>120</v>
      </c>
      <c r="X30" s="128">
        <f>IFERROR(IF(AND(Q29="Probabilidad",Q30="Probabilidad"),(Z29-(+Z29*T30)),IF(AND(Q29="Impacto",Q30="Probabilidad"),(Z28-(+Z28*T30)),IF(Q30="Impacto",Z29,""))),"")</f>
        <v>0.216</v>
      </c>
      <c r="Y30" s="129" t="str">
        <f t="shared" si="1"/>
        <v>Baja</v>
      </c>
      <c r="Z30" s="130">
        <f t="shared" si="25"/>
        <v>0.216</v>
      </c>
      <c r="AA30" s="129" t="str">
        <f t="shared" si="3"/>
        <v>Moderado</v>
      </c>
      <c r="AB30" s="130">
        <f>IFERROR(IF(AND(Q29="Impacto",Q30="Impacto"),(AB29-(+AB29*T30)),IF(AND(Q29="Probabilidad",Q30="Impacto"),(AB28-(+AB28*T30)),IF(Q30="Probabilidad",AB29,""))),"")</f>
        <v>0.44999999999999996</v>
      </c>
      <c r="AC30" s="131" t="str">
        <f t="shared" si="26"/>
        <v>Moderado</v>
      </c>
      <c r="AD30" s="132" t="s">
        <v>136</v>
      </c>
      <c r="AE30" s="133" t="s">
        <v>328</v>
      </c>
      <c r="AF30" s="133" t="s">
        <v>439</v>
      </c>
      <c r="AG30" s="138" t="s">
        <v>488</v>
      </c>
      <c r="AH30" s="135" t="s">
        <v>216</v>
      </c>
      <c r="AI30" s="133"/>
      <c r="AJ30" s="134" t="s">
        <v>41</v>
      </c>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t="s">
        <v>132</v>
      </c>
      <c r="C34" s="225" t="s">
        <v>222</v>
      </c>
      <c r="D34" s="225" t="s">
        <v>294</v>
      </c>
      <c r="E34" s="228" t="s">
        <v>448</v>
      </c>
      <c r="F34" s="225" t="s">
        <v>123</v>
      </c>
      <c r="G34" s="231">
        <v>360</v>
      </c>
      <c r="H34" s="234" t="str">
        <f>IF(G34&lt;=0,"",IF(G34&lt;=2,"Muy Baja",IF(G34&lt;=24,"Baja",IF(G34&lt;=500,"Media",IF(G34&lt;=5000,"Alta","Muy Alta")))))</f>
        <v>Media</v>
      </c>
      <c r="I34" s="219">
        <f>IF(H34="","",IF(H34="Muy Baja",0.2,IF(H34="Baja",0.4,IF(H34="Media",0.6,IF(H34="Alta",0.8,IF(H34="Muy Alta",1,))))))</f>
        <v>0.6</v>
      </c>
      <c r="J34" s="237" t="s">
        <v>155</v>
      </c>
      <c r="K34" s="219" t="str">
        <f>IF(NOT(ISERROR(MATCH(J34,'Tabla Impacto'!$B$221:$B$223,0))),'Tabla Impacto'!$F$223&amp;"Por favor no seleccionar los criterios de impacto(Afectación Económica o presupuestal y Pérdida Reputacional)",J34)</f>
        <v xml:space="preserve">     El riesgo afecta la imagen de la entidad con algunos usuarios de relevancia frente al logro de los objetivos</v>
      </c>
      <c r="L34" s="234" t="str">
        <f>IF(OR(K34='Tabla Impacto'!$C$11,K34='Tabla Impacto'!$D$11),"Leve",IF(OR(K34='Tabla Impacto'!$C$12,K34='Tabla Impacto'!$D$12),"Menor",IF(OR(K34='Tabla Impacto'!$C$13,K34='Tabla Impacto'!$D$13),"Moderado",IF(OR(K34='Tabla Impacto'!$C$14,K34='Tabla Impacto'!$D$14),"Mayor",IF(OR(K34='Tabla Impacto'!$C$15,K34='Tabla Impacto'!$D$15),"Catastrófico","")))))</f>
        <v>Moderado</v>
      </c>
      <c r="M34" s="219">
        <f>IF(L34="","",IF(L34="Leve",0.2,IF(L34="Menor",0.4,IF(L34="Moderado",0.6,IF(L34="Mayor",0.8,IF(L34="Catastrófico",1,))))))</f>
        <v>0.6</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520</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19</v>
      </c>
      <c r="V34" s="126" t="s">
        <v>22</v>
      </c>
      <c r="W34" s="126" t="s">
        <v>119</v>
      </c>
      <c r="X34" s="128">
        <f>IFERROR(IF(Q34="Probabilidad",(I34-(+I34*T34)),IF(Q34="Impacto",I34,"")),"")</f>
        <v>0.36</v>
      </c>
      <c r="Y34" s="129" t="str">
        <f>IFERROR(IF(X34="","",IF(X34&lt;=0.2,"Muy Baja",IF(X34&lt;=0.4,"Baja",IF(X34&lt;=0.6,"Media",IF(X34&lt;=0.8,"Alta","Muy Alta"))))),"")</f>
        <v>Baja</v>
      </c>
      <c r="Z34" s="130">
        <f>+X34</f>
        <v>0.36</v>
      </c>
      <c r="AA34" s="129" t="str">
        <f>IFERROR(IF(AB34="","",IF(AB34&lt;=0.2,"Leve",IF(AB34&lt;=0.4,"Menor",IF(AB34&lt;=0.6,"Moderado",IF(AB34&lt;=0.8,"Mayor","Catastrófico"))))),"")</f>
        <v>Moderado</v>
      </c>
      <c r="AB34" s="130">
        <f>IFERROR(IF(Q34="Impacto",(M34-(+M34*T34)),IF(Q34="Probabilidad",M34,"")),"")</f>
        <v>0.6</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136</v>
      </c>
      <c r="AE34" s="133" t="s">
        <v>519</v>
      </c>
      <c r="AF34" s="133" t="s">
        <v>518</v>
      </c>
      <c r="AG34" s="135" t="s">
        <v>221</v>
      </c>
      <c r="AH34" s="135" t="s">
        <v>215</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t="s">
        <v>360</v>
      </c>
      <c r="Q35" s="125" t="str">
        <f>IF(OR(R35="Preventivo",R35="Detectivo"),"Probabilidad",IF(R35="Correctivo","Impacto",""))</f>
        <v>Probabilidad</v>
      </c>
      <c r="R35" s="126" t="s">
        <v>14</v>
      </c>
      <c r="S35" s="126" t="s">
        <v>9</v>
      </c>
      <c r="T35" s="127" t="str">
        <f t="shared" ref="T35:T39" si="32">IF(AND(R35="Preventivo",S35="Automático"),"50%",IF(AND(R35="Preventivo",S35="Manual"),"40%",IF(AND(R35="Detectivo",S35="Automático"),"40%",IF(AND(R35="Detectivo",S35="Manual"),"30%",IF(AND(R35="Correctivo",S35="Automático"),"35%",IF(AND(R35="Correctivo",S35="Manual"),"25%",""))))))</f>
        <v>40%</v>
      </c>
      <c r="U35" s="126" t="s">
        <v>19</v>
      </c>
      <c r="V35" s="126" t="s">
        <v>22</v>
      </c>
      <c r="W35" s="126" t="s">
        <v>119</v>
      </c>
      <c r="X35" s="128">
        <f>IFERROR(IF(AND(Q34="Probabilidad",Q35="Probabilidad"),(Z34-(+Z34*T35)),IF(Q35="Probabilidad",(I34-(+I34*T35)),IF(Q35="Impacto",Z34,""))),"")</f>
        <v>0.216</v>
      </c>
      <c r="Y35" s="129" t="str">
        <f t="shared" si="1"/>
        <v>Baja</v>
      </c>
      <c r="Z35" s="130">
        <f t="shared" ref="Z35:Z39" si="33">+X35</f>
        <v>0.216</v>
      </c>
      <c r="AA35" s="129" t="str">
        <f t="shared" si="3"/>
        <v>Moderado</v>
      </c>
      <c r="AB35" s="130">
        <f>IFERROR(IF(AND(Q34="Impacto",Q35="Impacto"),(AB28-(+AB28*T35)),IF(Q35="Impacto",($M$34-(+$M$34*T35)),IF(Q35="Probabilidad",AB28,""))),"")</f>
        <v>0.6</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32" t="s">
        <v>136</v>
      </c>
      <c r="AE35" s="133" t="s">
        <v>358</v>
      </c>
      <c r="AF35" s="133" t="s">
        <v>518</v>
      </c>
      <c r="AG35" s="138" t="s">
        <v>521</v>
      </c>
      <c r="AH35" s="135" t="s">
        <v>215</v>
      </c>
      <c r="AI35" s="133"/>
      <c r="AJ35" s="134"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44"/>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3"/>
      <c r="AG36" s="138"/>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phoneticPr fontId="60" type="noConversion"/>
  <conditionalFormatting sqref="H10 H16">
    <cfRule type="cellIs" dxfId="314" priority="231" operator="equal">
      <formula>"Muy Baja"</formula>
    </cfRule>
    <cfRule type="cellIs" dxfId="313" priority="227" operator="equal">
      <formula>"Muy Alta"</formula>
    </cfRule>
    <cfRule type="cellIs" dxfId="312" priority="230" operator="equal">
      <formula>"Baja"</formula>
    </cfRule>
    <cfRule type="cellIs" dxfId="311" priority="229" operator="equal">
      <formula>"Media"</formula>
    </cfRule>
    <cfRule type="cellIs" dxfId="310" priority="228" operator="equal">
      <formula>"Alta"</formula>
    </cfRule>
  </conditionalFormatting>
  <conditionalFormatting sqref="H22">
    <cfRule type="cellIs" dxfId="309" priority="182" operator="equal">
      <formula>"Alta"</formula>
    </cfRule>
    <cfRule type="cellIs" dxfId="308" priority="185" operator="equal">
      <formula>"Muy Baja"</formula>
    </cfRule>
    <cfRule type="cellIs" dxfId="307" priority="181" operator="equal">
      <formula>"Muy Alta"</formula>
    </cfRule>
    <cfRule type="cellIs" dxfId="306" priority="184" operator="equal">
      <formula>"Baja"</formula>
    </cfRule>
    <cfRule type="cellIs" dxfId="305" priority="183" operator="equal">
      <formula>"Media"</formula>
    </cfRule>
  </conditionalFormatting>
  <conditionalFormatting sqref="H28">
    <cfRule type="cellIs" dxfId="304" priority="162" operator="equal">
      <formula>"Muy Baja"</formula>
    </cfRule>
    <cfRule type="cellIs" dxfId="303" priority="160" operator="equal">
      <formula>"Media"</formula>
    </cfRule>
    <cfRule type="cellIs" dxfId="302" priority="158" operator="equal">
      <formula>"Muy Alta"</formula>
    </cfRule>
    <cfRule type="cellIs" dxfId="301" priority="159" operator="equal">
      <formula>"Alta"</formula>
    </cfRule>
    <cfRule type="cellIs" dxfId="300" priority="161" operator="equal">
      <formula>"Baja"</formula>
    </cfRule>
  </conditionalFormatting>
  <conditionalFormatting sqref="H34">
    <cfRule type="cellIs" dxfId="299" priority="136" operator="equal">
      <formula>"Alta"</formula>
    </cfRule>
    <cfRule type="cellIs" dxfId="298" priority="135" operator="equal">
      <formula>"Muy Alta"</formula>
    </cfRule>
    <cfRule type="cellIs" dxfId="297" priority="137" operator="equal">
      <formula>"Media"</formula>
    </cfRule>
    <cfRule type="cellIs" dxfId="296" priority="138" operator="equal">
      <formula>"Baja"</formula>
    </cfRule>
    <cfRule type="cellIs" dxfId="295" priority="139" operator="equal">
      <formula>"Muy Baja"</formula>
    </cfRule>
  </conditionalFormatting>
  <conditionalFormatting sqref="H40">
    <cfRule type="cellIs" dxfId="294" priority="112" operator="equal">
      <formula>"Muy Alta"</formula>
    </cfRule>
    <cfRule type="cellIs" dxfId="293" priority="114" operator="equal">
      <formula>"Media"</formula>
    </cfRule>
    <cfRule type="cellIs" dxfId="292" priority="116" operator="equal">
      <formula>"Muy Baja"</formula>
    </cfRule>
    <cfRule type="cellIs" dxfId="291" priority="115" operator="equal">
      <formula>"Baja"</formula>
    </cfRule>
    <cfRule type="cellIs" dxfId="290" priority="113" operator="equal">
      <formula>"Alta"</formula>
    </cfRule>
  </conditionalFormatting>
  <conditionalFormatting sqref="H46">
    <cfRule type="cellIs" dxfId="289" priority="93" operator="equal">
      <formula>"Muy Baja"</formula>
    </cfRule>
    <cfRule type="cellIs" dxfId="288" priority="89" operator="equal">
      <formula>"Muy Alta"</formula>
    </cfRule>
    <cfRule type="cellIs" dxfId="287" priority="90" operator="equal">
      <formula>"Alta"</formula>
    </cfRule>
    <cfRule type="cellIs" dxfId="286" priority="91" operator="equal">
      <formula>"Media"</formula>
    </cfRule>
    <cfRule type="cellIs" dxfId="285" priority="92" operator="equal">
      <formula>"Baja"</formula>
    </cfRule>
  </conditionalFormatting>
  <conditionalFormatting sqref="H52">
    <cfRule type="cellIs" dxfId="284" priority="66" operator="equal">
      <formula>"Muy Alta"</formula>
    </cfRule>
    <cfRule type="cellIs" dxfId="283" priority="68" operator="equal">
      <formula>"Media"</formula>
    </cfRule>
    <cfRule type="cellIs" dxfId="282" priority="69" operator="equal">
      <formula>"Baja"</formula>
    </cfRule>
    <cfRule type="cellIs" dxfId="281" priority="70" operator="equal">
      <formula>"Muy Baja"</formula>
    </cfRule>
    <cfRule type="cellIs" dxfId="280" priority="67" operator="equal">
      <formula>"Alta"</formula>
    </cfRule>
  </conditionalFormatting>
  <conditionalFormatting sqref="H58">
    <cfRule type="cellIs" dxfId="279" priority="46" operator="equal">
      <formula>"Baja"</formula>
    </cfRule>
    <cfRule type="cellIs" dxfId="278" priority="43" operator="equal">
      <formula>"Muy Alta"</formula>
    </cfRule>
    <cfRule type="cellIs" dxfId="277" priority="44" operator="equal">
      <formula>"Alta"</formula>
    </cfRule>
    <cfRule type="cellIs" dxfId="276" priority="45" operator="equal">
      <formula>"Media"</formula>
    </cfRule>
    <cfRule type="cellIs" dxfId="275" priority="47" operator="equal">
      <formula>"Muy Baja"</formula>
    </cfRule>
  </conditionalFormatting>
  <conditionalFormatting sqref="H64">
    <cfRule type="cellIs" dxfId="274" priority="24" operator="equal">
      <formula>"Muy Baja"</formula>
    </cfRule>
    <cfRule type="cellIs" dxfId="273" priority="20" operator="equal">
      <formula>"Muy Alta"</formula>
    </cfRule>
    <cfRule type="cellIs" dxfId="272" priority="23" operator="equal">
      <formula>"Baja"</formula>
    </cfRule>
    <cfRule type="cellIs" dxfId="271" priority="22" operator="equal">
      <formula>"Media"</formula>
    </cfRule>
    <cfRule type="cellIs" dxfId="270" priority="21" operator="equal">
      <formula>"Alta"</formula>
    </cfRule>
  </conditionalFormatting>
  <conditionalFormatting sqref="K10:K69">
    <cfRule type="containsText" dxfId="269" priority="1" operator="containsText" text="❌">
      <formula>NOT(ISERROR(SEARCH("❌",K10)))</formula>
    </cfRule>
  </conditionalFormatting>
  <conditionalFormatting sqref="L10 L16 L22 L28 L34 L40 L46 L52 L58 L64">
    <cfRule type="cellIs" dxfId="268" priority="226" operator="equal">
      <formula>"Leve"</formula>
    </cfRule>
    <cfRule type="cellIs" dxfId="267" priority="222" operator="equal">
      <formula>"Catastrófico"</formula>
    </cfRule>
    <cfRule type="cellIs" dxfId="266" priority="223" operator="equal">
      <formula>"Mayor"</formula>
    </cfRule>
    <cfRule type="cellIs" dxfId="265" priority="224" operator="equal">
      <formula>"Moderado"</formula>
    </cfRule>
    <cfRule type="cellIs" dxfId="264" priority="225" operator="equal">
      <formula>"Menor"</formula>
    </cfRule>
  </conditionalFormatting>
  <conditionalFormatting sqref="N10">
    <cfRule type="cellIs" dxfId="263" priority="221" operator="equal">
      <formula>"Bajo"</formula>
    </cfRule>
    <cfRule type="cellIs" dxfId="262" priority="218" operator="equal">
      <formula>"Extremo"</formula>
    </cfRule>
    <cfRule type="cellIs" dxfId="261" priority="219" operator="equal">
      <formula>"Alto"</formula>
    </cfRule>
    <cfRule type="cellIs" dxfId="260" priority="220" operator="equal">
      <formula>"Moderado"</formula>
    </cfRule>
  </conditionalFormatting>
  <conditionalFormatting sqref="N16">
    <cfRule type="cellIs" dxfId="259" priority="200" operator="equal">
      <formula>"Extremo"</formula>
    </cfRule>
    <cfRule type="cellIs" dxfId="258" priority="203" operator="equal">
      <formula>"Bajo"</formula>
    </cfRule>
    <cfRule type="cellIs" dxfId="257" priority="202" operator="equal">
      <formula>"Moderado"</formula>
    </cfRule>
    <cfRule type="cellIs" dxfId="256" priority="201" operator="equal">
      <formula>"Alto"</formula>
    </cfRule>
  </conditionalFormatting>
  <conditionalFormatting sqref="N22">
    <cfRule type="cellIs" dxfId="255" priority="180" operator="equal">
      <formula>"Bajo"</formula>
    </cfRule>
    <cfRule type="cellIs" dxfId="254" priority="177" operator="equal">
      <formula>"Extremo"</formula>
    </cfRule>
    <cfRule type="cellIs" dxfId="253" priority="178" operator="equal">
      <formula>"Alto"</formula>
    </cfRule>
    <cfRule type="cellIs" dxfId="252" priority="179" operator="equal">
      <formula>"Moderado"</formula>
    </cfRule>
  </conditionalFormatting>
  <conditionalFormatting sqref="N28">
    <cfRule type="cellIs" dxfId="251" priority="154" operator="equal">
      <formula>"Extremo"</formula>
    </cfRule>
    <cfRule type="cellIs" dxfId="250" priority="155" operator="equal">
      <formula>"Alto"</formula>
    </cfRule>
    <cfRule type="cellIs" dxfId="249" priority="156" operator="equal">
      <formula>"Moderado"</formula>
    </cfRule>
    <cfRule type="cellIs" dxfId="248" priority="157" operator="equal">
      <formula>"Bajo"</formula>
    </cfRule>
  </conditionalFormatting>
  <conditionalFormatting sqref="N34">
    <cfRule type="cellIs" dxfId="247" priority="132" operator="equal">
      <formula>"Alto"</formula>
    </cfRule>
    <cfRule type="cellIs" dxfId="246" priority="131" operator="equal">
      <formula>"Extremo"</formula>
    </cfRule>
    <cfRule type="cellIs" dxfId="245" priority="133" operator="equal">
      <formula>"Moderado"</formula>
    </cfRule>
    <cfRule type="cellIs" dxfId="244" priority="134" operator="equal">
      <formula>"Bajo"</formula>
    </cfRule>
  </conditionalFormatting>
  <conditionalFormatting sqref="N40">
    <cfRule type="cellIs" dxfId="243" priority="110" operator="equal">
      <formula>"Moderado"</formula>
    </cfRule>
    <cfRule type="cellIs" dxfId="242" priority="109" operator="equal">
      <formula>"Alto"</formula>
    </cfRule>
    <cfRule type="cellIs" dxfId="241" priority="111" operator="equal">
      <formula>"Bajo"</formula>
    </cfRule>
    <cfRule type="cellIs" dxfId="240" priority="108" operator="equal">
      <formula>"Extremo"</formula>
    </cfRule>
  </conditionalFormatting>
  <conditionalFormatting sqref="N46">
    <cfRule type="cellIs" dxfId="239" priority="88" operator="equal">
      <formula>"Bajo"</formula>
    </cfRule>
    <cfRule type="cellIs" dxfId="238" priority="87" operator="equal">
      <formula>"Moderado"</formula>
    </cfRule>
    <cfRule type="cellIs" dxfId="237" priority="86" operator="equal">
      <formula>"Alto"</formula>
    </cfRule>
    <cfRule type="cellIs" dxfId="236" priority="85" operator="equal">
      <formula>"Extremo"</formula>
    </cfRule>
  </conditionalFormatting>
  <conditionalFormatting sqref="N52">
    <cfRule type="cellIs" dxfId="235" priority="62" operator="equal">
      <formula>"Extremo"</formula>
    </cfRule>
    <cfRule type="cellIs" dxfId="234" priority="63" operator="equal">
      <formula>"Alto"</formula>
    </cfRule>
    <cfRule type="cellIs" dxfId="233" priority="65" operator="equal">
      <formula>"Bajo"</formula>
    </cfRule>
    <cfRule type="cellIs" dxfId="232" priority="64" operator="equal">
      <formula>"Moderado"</formula>
    </cfRule>
  </conditionalFormatting>
  <conditionalFormatting sqref="N58">
    <cfRule type="cellIs" dxfId="231" priority="39" operator="equal">
      <formula>"Extremo"</formula>
    </cfRule>
    <cfRule type="cellIs" dxfId="230" priority="40" operator="equal">
      <formula>"Alto"</formula>
    </cfRule>
    <cfRule type="cellIs" dxfId="229" priority="42" operator="equal">
      <formula>"Bajo"</formula>
    </cfRule>
    <cfRule type="cellIs" dxfId="228" priority="41" operator="equal">
      <formula>"Moderado"</formula>
    </cfRule>
  </conditionalFormatting>
  <conditionalFormatting sqref="N64">
    <cfRule type="cellIs" dxfId="227" priority="16" operator="equal">
      <formula>"Extremo"</formula>
    </cfRule>
    <cfRule type="cellIs" dxfId="226" priority="19" operator="equal">
      <formula>"Bajo"</formula>
    </cfRule>
    <cfRule type="cellIs" dxfId="225" priority="18" operator="equal">
      <formula>"Moderado"</formula>
    </cfRule>
    <cfRule type="cellIs" dxfId="224" priority="17" operator="equal">
      <formula>"Alto"</formula>
    </cfRule>
  </conditionalFormatting>
  <conditionalFormatting sqref="Y10:Y69">
    <cfRule type="cellIs" dxfId="223" priority="15" operator="equal">
      <formula>"Muy Baja"</formula>
    </cfRule>
    <cfRule type="cellIs" dxfId="222" priority="13" operator="equal">
      <formula>"Media"</formula>
    </cfRule>
    <cfRule type="cellIs" dxfId="221" priority="12" operator="equal">
      <formula>"Alta"</formula>
    </cfRule>
    <cfRule type="cellIs" dxfId="220" priority="11" operator="equal">
      <formula>"Muy Alta"</formula>
    </cfRule>
    <cfRule type="cellIs" dxfId="219" priority="14" operator="equal">
      <formula>"Baja"</formula>
    </cfRule>
  </conditionalFormatting>
  <conditionalFormatting sqref="AA10:AA69">
    <cfRule type="cellIs" dxfId="218" priority="10" operator="equal">
      <formula>"Leve"</formula>
    </cfRule>
    <cfRule type="cellIs" dxfId="217" priority="9" operator="equal">
      <formula>"Menor"</formula>
    </cfRule>
    <cfRule type="cellIs" dxfId="216" priority="7" operator="equal">
      <formula>"Mayor"</formula>
    </cfRule>
    <cfRule type="cellIs" dxfId="215" priority="6" operator="equal">
      <formula>"Catastrófico"</formula>
    </cfRule>
    <cfRule type="cellIs" dxfId="214" priority="8" operator="equal">
      <formula>"Moderado"</formula>
    </cfRule>
  </conditionalFormatting>
  <conditionalFormatting sqref="AC10:AC69">
    <cfRule type="cellIs" dxfId="213" priority="2" operator="equal">
      <formula>"Extremo"</formula>
    </cfRule>
    <cfRule type="cellIs" dxfId="212" priority="5" operator="equal">
      <formula>"Bajo"</formula>
    </cfRule>
    <cfRule type="cellIs" dxfId="211" priority="4" operator="equal">
      <formula>"Moderado"</formula>
    </cfRule>
    <cfRule type="cellIs" dxfId="210"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0000000-0002-0000-0B00-000000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B00-000001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B00-000002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B00-000003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B00-000004000000}">
          <x14:formula1>
            <xm:f>IF(OR(AD10='Opciones Tratamiento'!$B$2,AD10='Opciones Tratamiento'!$B$3,AD10='Opciones Tratamiento'!$B$4),ISBLANK(AD10),ISTEXT(AD10))</xm:f>
          </x14:formula1>
          <xm:sqref>AE10:AE69</xm:sqref>
        </x14:dataValidation>
        <x14:dataValidation type="list" allowBlank="1" showInputMessage="1" showErrorMessage="1" xr:uid="{00000000-0002-0000-0B00-000005000000}">
          <x14:formula1>
            <xm:f>'Tabla Impacto'!$F$210:$F$221</xm:f>
          </x14:formula1>
          <xm:sqref>J10:J69</xm:sqref>
        </x14:dataValidation>
        <x14:dataValidation type="list" allowBlank="1" showInputMessage="1" showErrorMessage="1" xr:uid="{00000000-0002-0000-0B00-000006000000}">
          <x14:formula1>
            <xm:f>'Opciones Tratamiento'!$B$2:$B$5</xm:f>
          </x14:formula1>
          <xm:sqref>AD10:AD69</xm:sqref>
        </x14:dataValidation>
        <x14:dataValidation type="list" allowBlank="1" showInputMessage="1" showErrorMessage="1" xr:uid="{00000000-0002-0000-0B00-000007000000}">
          <x14:formula1>
            <xm:f>'Opciones Tratamiento'!$E$2:$E$4</xm:f>
          </x14:formula1>
          <xm:sqref>B10:B69</xm:sqref>
        </x14:dataValidation>
        <x14:dataValidation type="list" allowBlank="1" showInputMessage="1" showErrorMessage="1" xr:uid="{00000000-0002-0000-0B00-000008000000}">
          <x14:formula1>
            <xm:f>'Opciones Tratamiento'!$B$13:$B$19</xm:f>
          </x14:formula1>
          <xm:sqref>F10:F69</xm:sqref>
        </x14:dataValidation>
        <x14:dataValidation type="list" allowBlank="1" showInputMessage="1" showErrorMessage="1" xr:uid="{00000000-0002-0000-0B00-000009000000}">
          <x14:formula1>
            <xm:f>'Tabla Valoración controles'!$D$13:$D$14</xm:f>
          </x14:formula1>
          <xm:sqref>W10:W69</xm:sqref>
        </x14:dataValidation>
        <x14:dataValidation type="list" allowBlank="1" showInputMessage="1" showErrorMessage="1" xr:uid="{00000000-0002-0000-0B00-00000A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B00-00000B000000}">
          <x14:formula1>
            <xm:f>'Tabla Valoración controles'!$D$11:$D$12</xm:f>
          </x14:formula1>
          <xm:sqref>V10:V69</xm:sqref>
        </x14:dataValidation>
        <x14:dataValidation type="list" allowBlank="1" showInputMessage="1" showErrorMessage="1" xr:uid="{00000000-0002-0000-0B00-00000C000000}">
          <x14:formula1>
            <xm:f>'Tabla Valoración controles'!$D$9:$D$10</xm:f>
          </x14:formula1>
          <xm:sqref>U10:U69</xm:sqref>
        </x14:dataValidation>
        <x14:dataValidation type="list" allowBlank="1" showInputMessage="1" showErrorMessage="1" xr:uid="{00000000-0002-0000-0B00-00000D000000}">
          <x14:formula1>
            <xm:f>'Tabla Valoración controles'!$D$7:$D$8</xm:f>
          </x14:formula1>
          <xm:sqref>S10:S69</xm:sqref>
        </x14:dataValidation>
        <x14:dataValidation type="list" allowBlank="1" showInputMessage="1" showErrorMessage="1" xr:uid="{00000000-0002-0000-0B00-00000E000000}">
          <x14:formula1>
            <xm:f>'Tabla Valoración controles'!$D$4:$D$6</xm:f>
          </x14:formula1>
          <xm:sqref>R10:R69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BP72"/>
  <sheetViews>
    <sheetView topLeftCell="L1" zoomScale="50" zoomScaleNormal="50" workbookViewId="0">
      <selection activeCell="AJ10" sqref="AJ10"/>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295</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296</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297</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133</v>
      </c>
      <c r="C10" s="225" t="s">
        <v>218</v>
      </c>
      <c r="D10" s="225" t="s">
        <v>218</v>
      </c>
      <c r="E10" s="228" t="s">
        <v>502</v>
      </c>
      <c r="F10" s="225" t="s">
        <v>127</v>
      </c>
      <c r="G10" s="231">
        <v>360</v>
      </c>
      <c r="H10" s="234" t="str">
        <f>IF(G10&lt;=0,"",IF(G10&lt;=2,"Muy Baja",IF(G10&lt;=24,"Baja",IF(G10&lt;=500,"Media",IF(G10&lt;=5000,"Alta","Muy Alta")))))</f>
        <v>Media</v>
      </c>
      <c r="I10" s="219">
        <f>IF(H10="","",IF(H10="Muy Baja",0.2,IF(H10="Baja",0.4,IF(H10="Media",0.6,IF(H10="Alta",0.8,IF(H10="Muy Alta",1,))))))</f>
        <v>0.6</v>
      </c>
      <c r="J10" s="237" t="s">
        <v>149</v>
      </c>
      <c r="K10" s="219" t="str">
        <f>IF(NOT(ISERROR(MATCH(J10,'Tabla Impacto'!$B$221:$B$223,0))),'Tabla Impacto'!$F$223&amp;"Por favor no seleccionar los criterios de impacto(Afectación Económica o presupuestal y Pérdida Reputacional)",J10)</f>
        <v xml:space="preserve">     Entre 50 y 100 SMLMV </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503</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24" t="s">
        <v>504</v>
      </c>
      <c r="AF10" s="133" t="s">
        <v>244</v>
      </c>
      <c r="AG10" s="138" t="s">
        <v>242</v>
      </c>
      <c r="AH10" s="138" t="s">
        <v>215</v>
      </c>
      <c r="AI10" s="124"/>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3"/>
      <c r="AG11" s="135"/>
      <c r="AH11" s="138"/>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132</v>
      </c>
      <c r="C16" s="225" t="s">
        <v>266</v>
      </c>
      <c r="D16" s="225" t="s">
        <v>265</v>
      </c>
      <c r="E16" s="228" t="s">
        <v>425</v>
      </c>
      <c r="F16" s="225" t="s">
        <v>123</v>
      </c>
      <c r="G16" s="231">
        <v>24</v>
      </c>
      <c r="H16" s="234" t="str">
        <f>IF(G16&lt;=0,"",IF(G16&lt;=2,"Muy Baja",IF(G16&lt;=24,"Baja",IF(G16&lt;=500,"Media",IF(G16&lt;=5000,"Alta","Muy Alta")))))</f>
        <v>Baja</v>
      </c>
      <c r="I16" s="219">
        <f>IF(H16="","",IF(H16="Muy Baja",0.2,IF(H16="Baja",0.4,IF(H16="Media",0.6,IF(H16="Alta",0.8,IF(H16="Muy Alta",1,))))))</f>
        <v>0.4</v>
      </c>
      <c r="J16" s="237" t="s">
        <v>155</v>
      </c>
      <c r="K16" s="219"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4" t="str">
        <f>IF(OR(K16='Tabla Impacto'!$C$11,K16='Tabla Impacto'!$D$11),"Leve",IF(OR(K16='Tabla Impacto'!$C$12,K16='Tabla Impacto'!$D$12),"Menor",IF(OR(K16='Tabla Impacto'!$C$13,K16='Tabla Impacto'!$D$13),"Moderado",IF(OR(K16='Tabla Impacto'!$C$14,K16='Tabla Impacto'!$D$14),"Mayor",IF(OR(K16='Tabla Impacto'!$C$15,K16='Tabla Impacto'!$D$15),"Catastrófico","")))))</f>
        <v>Moderado</v>
      </c>
      <c r="M16" s="219">
        <f>IF(L16="","",IF(L16="Leve",0.2,IF(L16="Menor",0.4,IF(L16="Moderado",0.6,IF(L16="Mayor",0.8,IF(L16="Catastrófico",1,))))))</f>
        <v>0.6</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446</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23</v>
      </c>
      <c r="W16" s="126" t="s">
        <v>119</v>
      </c>
      <c r="X16" s="128">
        <f>IFERROR(IF(Q16="Probabilidad",(I16-(+I16*T16)),IF(Q16="Impacto",I16,"")),"")</f>
        <v>0.24</v>
      </c>
      <c r="Y16" s="129" t="str">
        <f>IFERROR(IF(X16="","",IF(X16&lt;=0.2,"Muy Baja",IF(X16&lt;=0.4,"Baja",IF(X16&lt;=0.6,"Media",IF(X16&lt;=0.8,"Alta","Muy Alta"))))),"")</f>
        <v>Baja</v>
      </c>
      <c r="Z16" s="130">
        <f>+X16</f>
        <v>0.24</v>
      </c>
      <c r="AA16" s="129" t="str">
        <f>IFERROR(IF(AB16="","",IF(AB16&lt;=0.2,"Leve",IF(AB16&lt;=0.4,"Menor",IF(AB16&lt;=0.6,"Moderado",IF(AB16&lt;=0.8,"Mayor","Catastrófico"))))),"")</f>
        <v>Moderado</v>
      </c>
      <c r="AB16" s="130">
        <f>IFERROR(IF(Q16="Impacto",(M16-(+M16*T16)),IF(Q16="Probabilidad",M16,"")),"")</f>
        <v>0.6</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136</v>
      </c>
      <c r="AE16" s="133" t="s">
        <v>447</v>
      </c>
      <c r="AF16" s="133" t="s">
        <v>445</v>
      </c>
      <c r="AG16" s="138" t="s">
        <v>242</v>
      </c>
      <c r="AH16" s="138" t="s">
        <v>215</v>
      </c>
      <c r="AI16" s="138"/>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c r="D22" s="225"/>
      <c r="E22" s="228"/>
      <c r="F22" s="225"/>
      <c r="G22" s="231"/>
      <c r="H22" s="234" t="str">
        <f>IF(G22&lt;=0,"",IF(G22&lt;=2,"Muy Baja",IF(G22&lt;=24,"Baja",IF(G22&lt;=500,"Media",IF(G22&lt;=5000,"Alta","Muy Alta")))))</f>
        <v/>
      </c>
      <c r="I22" s="219" t="str">
        <f>IF(H22="","",IF(H22="Muy Baja",0.2,IF(H22="Baja",0.4,IF(H22="Media",0.6,IF(H22="Alta",0.8,IF(H22="Muy Alta",1,))))))</f>
        <v/>
      </c>
      <c r="J22" s="237"/>
      <c r="K22" s="219">
        <f>IF(NOT(ISERROR(MATCH(J22,'Tabla Impacto'!$B$221:$B$223,0))),'Tabla Impacto'!$F$223&amp;"Por favor no seleccionar los criterios de impacto(Afectación Económica o presupuestal y Pérdida Reputacional)",J22)</f>
        <v>0</v>
      </c>
      <c r="L22" s="234" t="str">
        <f>IF(OR(K22='Tabla Impacto'!$C$11,K22='Tabla Impacto'!$D$11),"Leve",IF(OR(K22='Tabla Impacto'!$C$12,K22='Tabla Impacto'!$D$12),"Menor",IF(OR(K22='Tabla Impacto'!$C$13,K22='Tabla Impacto'!$D$13),"Moderado",IF(OR(K22='Tabla Impacto'!$C$14,K22='Tabla Impacto'!$D$14),"Mayor",IF(OR(K22='Tabla Impacto'!$C$15,K22='Tabla Impacto'!$D$15),"Catastrófico","")))))</f>
        <v/>
      </c>
      <c r="M22" s="219" t="str">
        <f>IF(L22="","",IF(L22="Leve",0.2,IF(L22="Menor",0.4,IF(L22="Moderado",0.6,IF(L22="Mayor",0.8,IF(L22="Catastrófico",1,))))))</f>
        <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24"/>
      <c r="AF22" s="133"/>
      <c r="AG22" s="133"/>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209" priority="231" operator="equal">
      <formula>"Muy Baja"</formula>
    </cfRule>
    <cfRule type="cellIs" dxfId="208" priority="227" operator="equal">
      <formula>"Muy Alta"</formula>
    </cfRule>
    <cfRule type="cellIs" dxfId="207" priority="230" operator="equal">
      <formula>"Baja"</formula>
    </cfRule>
    <cfRule type="cellIs" dxfId="206" priority="229" operator="equal">
      <formula>"Media"</formula>
    </cfRule>
    <cfRule type="cellIs" dxfId="205" priority="228" operator="equal">
      <formula>"Alta"</formula>
    </cfRule>
  </conditionalFormatting>
  <conditionalFormatting sqref="H22">
    <cfRule type="cellIs" dxfId="204" priority="182" operator="equal">
      <formula>"Alta"</formula>
    </cfRule>
    <cfRule type="cellIs" dxfId="203" priority="185" operator="equal">
      <formula>"Muy Baja"</formula>
    </cfRule>
    <cfRule type="cellIs" dxfId="202" priority="181" operator="equal">
      <formula>"Muy Alta"</formula>
    </cfRule>
    <cfRule type="cellIs" dxfId="201" priority="184" operator="equal">
      <formula>"Baja"</formula>
    </cfRule>
    <cfRule type="cellIs" dxfId="200" priority="183" operator="equal">
      <formula>"Media"</formula>
    </cfRule>
  </conditionalFormatting>
  <conditionalFormatting sqref="H28">
    <cfRule type="cellIs" dxfId="199" priority="162" operator="equal">
      <formula>"Muy Baja"</formula>
    </cfRule>
    <cfRule type="cellIs" dxfId="198" priority="160" operator="equal">
      <formula>"Media"</formula>
    </cfRule>
    <cfRule type="cellIs" dxfId="197" priority="158" operator="equal">
      <formula>"Muy Alta"</formula>
    </cfRule>
    <cfRule type="cellIs" dxfId="196" priority="159" operator="equal">
      <formula>"Alta"</formula>
    </cfRule>
    <cfRule type="cellIs" dxfId="195" priority="161" operator="equal">
      <formula>"Baja"</formula>
    </cfRule>
  </conditionalFormatting>
  <conditionalFormatting sqref="H34">
    <cfRule type="cellIs" dxfId="194" priority="136" operator="equal">
      <formula>"Alta"</formula>
    </cfRule>
    <cfRule type="cellIs" dxfId="193" priority="135" operator="equal">
      <formula>"Muy Alta"</formula>
    </cfRule>
    <cfRule type="cellIs" dxfId="192" priority="137" operator="equal">
      <formula>"Media"</formula>
    </cfRule>
    <cfRule type="cellIs" dxfId="191" priority="138" operator="equal">
      <formula>"Baja"</formula>
    </cfRule>
    <cfRule type="cellIs" dxfId="190" priority="139" operator="equal">
      <formula>"Muy Baja"</formula>
    </cfRule>
  </conditionalFormatting>
  <conditionalFormatting sqref="H40">
    <cfRule type="cellIs" dxfId="189" priority="112" operator="equal">
      <formula>"Muy Alta"</formula>
    </cfRule>
    <cfRule type="cellIs" dxfId="188" priority="114" operator="equal">
      <formula>"Media"</formula>
    </cfRule>
    <cfRule type="cellIs" dxfId="187" priority="116" operator="equal">
      <formula>"Muy Baja"</formula>
    </cfRule>
    <cfRule type="cellIs" dxfId="186" priority="115" operator="equal">
      <formula>"Baja"</formula>
    </cfRule>
    <cfRule type="cellIs" dxfId="185" priority="113" operator="equal">
      <formula>"Alta"</formula>
    </cfRule>
  </conditionalFormatting>
  <conditionalFormatting sqref="H46">
    <cfRule type="cellIs" dxfId="184" priority="93" operator="equal">
      <formula>"Muy Baja"</formula>
    </cfRule>
    <cfRule type="cellIs" dxfId="183" priority="89" operator="equal">
      <formula>"Muy Alta"</formula>
    </cfRule>
    <cfRule type="cellIs" dxfId="182" priority="90" operator="equal">
      <formula>"Alta"</formula>
    </cfRule>
    <cfRule type="cellIs" dxfId="181" priority="91" operator="equal">
      <formula>"Media"</formula>
    </cfRule>
    <cfRule type="cellIs" dxfId="180" priority="92" operator="equal">
      <formula>"Baja"</formula>
    </cfRule>
  </conditionalFormatting>
  <conditionalFormatting sqref="H52">
    <cfRule type="cellIs" dxfId="179" priority="66" operator="equal">
      <formula>"Muy Alta"</formula>
    </cfRule>
    <cfRule type="cellIs" dxfId="178" priority="68" operator="equal">
      <formula>"Media"</formula>
    </cfRule>
    <cfRule type="cellIs" dxfId="177" priority="69" operator="equal">
      <formula>"Baja"</formula>
    </cfRule>
    <cfRule type="cellIs" dxfId="176" priority="70" operator="equal">
      <formula>"Muy Baja"</formula>
    </cfRule>
    <cfRule type="cellIs" dxfId="175" priority="67" operator="equal">
      <formula>"Alta"</formula>
    </cfRule>
  </conditionalFormatting>
  <conditionalFormatting sqref="H58">
    <cfRule type="cellIs" dxfId="174" priority="46" operator="equal">
      <formula>"Baja"</formula>
    </cfRule>
    <cfRule type="cellIs" dxfId="173" priority="43" operator="equal">
      <formula>"Muy Alta"</formula>
    </cfRule>
    <cfRule type="cellIs" dxfId="172" priority="44" operator="equal">
      <formula>"Alta"</formula>
    </cfRule>
    <cfRule type="cellIs" dxfId="171" priority="45" operator="equal">
      <formula>"Media"</formula>
    </cfRule>
    <cfRule type="cellIs" dxfId="170" priority="47" operator="equal">
      <formula>"Muy Baja"</formula>
    </cfRule>
  </conditionalFormatting>
  <conditionalFormatting sqref="H64">
    <cfRule type="cellIs" dxfId="169" priority="24" operator="equal">
      <formula>"Muy Baja"</formula>
    </cfRule>
    <cfRule type="cellIs" dxfId="168" priority="20" operator="equal">
      <formula>"Muy Alta"</formula>
    </cfRule>
    <cfRule type="cellIs" dxfId="167" priority="23" operator="equal">
      <formula>"Baja"</formula>
    </cfRule>
    <cfRule type="cellIs" dxfId="166" priority="22" operator="equal">
      <formula>"Media"</formula>
    </cfRule>
    <cfRule type="cellIs" dxfId="165" priority="21" operator="equal">
      <formula>"Alta"</formula>
    </cfRule>
  </conditionalFormatting>
  <conditionalFormatting sqref="K10:K69">
    <cfRule type="containsText" dxfId="164" priority="1" operator="containsText" text="❌">
      <formula>NOT(ISERROR(SEARCH("❌",K10)))</formula>
    </cfRule>
  </conditionalFormatting>
  <conditionalFormatting sqref="L10 L16 L22 L28 L34 L40 L46 L52 L58 L64">
    <cfRule type="cellIs" dxfId="163" priority="226" operator="equal">
      <formula>"Leve"</formula>
    </cfRule>
    <cfRule type="cellIs" dxfId="162" priority="222" operator="equal">
      <formula>"Catastrófico"</formula>
    </cfRule>
    <cfRule type="cellIs" dxfId="161" priority="223" operator="equal">
      <formula>"Mayor"</formula>
    </cfRule>
    <cfRule type="cellIs" dxfId="160" priority="224" operator="equal">
      <formula>"Moderado"</formula>
    </cfRule>
    <cfRule type="cellIs" dxfId="159" priority="225" operator="equal">
      <formula>"Menor"</formula>
    </cfRule>
  </conditionalFormatting>
  <conditionalFormatting sqref="N10">
    <cfRule type="cellIs" dxfId="158" priority="221" operator="equal">
      <formula>"Bajo"</formula>
    </cfRule>
    <cfRule type="cellIs" dxfId="157" priority="218" operator="equal">
      <formula>"Extremo"</formula>
    </cfRule>
    <cfRule type="cellIs" dxfId="156" priority="219" operator="equal">
      <formula>"Alto"</formula>
    </cfRule>
    <cfRule type="cellIs" dxfId="155" priority="220" operator="equal">
      <formula>"Moderado"</formula>
    </cfRule>
  </conditionalFormatting>
  <conditionalFormatting sqref="N16">
    <cfRule type="cellIs" dxfId="154" priority="200" operator="equal">
      <formula>"Extremo"</formula>
    </cfRule>
    <cfRule type="cellIs" dxfId="153" priority="203" operator="equal">
      <formula>"Bajo"</formula>
    </cfRule>
    <cfRule type="cellIs" dxfId="152" priority="202" operator="equal">
      <formula>"Moderado"</formula>
    </cfRule>
    <cfRule type="cellIs" dxfId="151" priority="201" operator="equal">
      <formula>"Alto"</formula>
    </cfRule>
  </conditionalFormatting>
  <conditionalFormatting sqref="N22">
    <cfRule type="cellIs" dxfId="150" priority="180" operator="equal">
      <formula>"Bajo"</formula>
    </cfRule>
    <cfRule type="cellIs" dxfId="149" priority="177" operator="equal">
      <formula>"Extremo"</formula>
    </cfRule>
    <cfRule type="cellIs" dxfId="148" priority="178" operator="equal">
      <formula>"Alto"</formula>
    </cfRule>
    <cfRule type="cellIs" dxfId="147" priority="179" operator="equal">
      <formula>"Moderado"</formula>
    </cfRule>
  </conditionalFormatting>
  <conditionalFormatting sqref="N28">
    <cfRule type="cellIs" dxfId="146" priority="154" operator="equal">
      <formula>"Extremo"</formula>
    </cfRule>
    <cfRule type="cellIs" dxfId="145" priority="155" operator="equal">
      <formula>"Alto"</formula>
    </cfRule>
    <cfRule type="cellIs" dxfId="144" priority="156" operator="equal">
      <formula>"Moderado"</formula>
    </cfRule>
    <cfRule type="cellIs" dxfId="143" priority="157" operator="equal">
      <formula>"Bajo"</formula>
    </cfRule>
  </conditionalFormatting>
  <conditionalFormatting sqref="N34">
    <cfRule type="cellIs" dxfId="142" priority="132" operator="equal">
      <formula>"Alto"</formula>
    </cfRule>
    <cfRule type="cellIs" dxfId="141" priority="131" operator="equal">
      <formula>"Extremo"</formula>
    </cfRule>
    <cfRule type="cellIs" dxfId="140" priority="133" operator="equal">
      <formula>"Moderado"</formula>
    </cfRule>
    <cfRule type="cellIs" dxfId="139" priority="134" operator="equal">
      <formula>"Bajo"</formula>
    </cfRule>
  </conditionalFormatting>
  <conditionalFormatting sqref="N40">
    <cfRule type="cellIs" dxfId="138" priority="110" operator="equal">
      <formula>"Moderado"</formula>
    </cfRule>
    <cfRule type="cellIs" dxfId="137" priority="109" operator="equal">
      <formula>"Alto"</formula>
    </cfRule>
    <cfRule type="cellIs" dxfId="136" priority="111" operator="equal">
      <formula>"Bajo"</formula>
    </cfRule>
    <cfRule type="cellIs" dxfId="135" priority="108" operator="equal">
      <formula>"Extremo"</formula>
    </cfRule>
  </conditionalFormatting>
  <conditionalFormatting sqref="N46">
    <cfRule type="cellIs" dxfId="134" priority="88" operator="equal">
      <formula>"Bajo"</formula>
    </cfRule>
    <cfRule type="cellIs" dxfId="133" priority="87" operator="equal">
      <formula>"Moderado"</formula>
    </cfRule>
    <cfRule type="cellIs" dxfId="132" priority="86" operator="equal">
      <formula>"Alto"</formula>
    </cfRule>
    <cfRule type="cellIs" dxfId="131" priority="85" operator="equal">
      <formula>"Extremo"</formula>
    </cfRule>
  </conditionalFormatting>
  <conditionalFormatting sqref="N52">
    <cfRule type="cellIs" dxfId="130" priority="62" operator="equal">
      <formula>"Extremo"</formula>
    </cfRule>
    <cfRule type="cellIs" dxfId="129" priority="63" operator="equal">
      <formula>"Alto"</formula>
    </cfRule>
    <cfRule type="cellIs" dxfId="128" priority="65" operator="equal">
      <formula>"Bajo"</formula>
    </cfRule>
    <cfRule type="cellIs" dxfId="127" priority="64" operator="equal">
      <formula>"Moderado"</formula>
    </cfRule>
  </conditionalFormatting>
  <conditionalFormatting sqref="N58">
    <cfRule type="cellIs" dxfId="126" priority="39" operator="equal">
      <formula>"Extremo"</formula>
    </cfRule>
    <cfRule type="cellIs" dxfId="125" priority="40" operator="equal">
      <formula>"Alto"</formula>
    </cfRule>
    <cfRule type="cellIs" dxfId="124" priority="42" operator="equal">
      <formula>"Bajo"</formula>
    </cfRule>
    <cfRule type="cellIs" dxfId="123" priority="41" operator="equal">
      <formula>"Moderado"</formula>
    </cfRule>
  </conditionalFormatting>
  <conditionalFormatting sqref="N64">
    <cfRule type="cellIs" dxfId="122" priority="16" operator="equal">
      <formula>"Extremo"</formula>
    </cfRule>
    <cfRule type="cellIs" dxfId="121" priority="19" operator="equal">
      <formula>"Bajo"</formula>
    </cfRule>
    <cfRule type="cellIs" dxfId="120" priority="18" operator="equal">
      <formula>"Moderado"</formula>
    </cfRule>
    <cfRule type="cellIs" dxfId="119" priority="17" operator="equal">
      <formula>"Alto"</formula>
    </cfRule>
  </conditionalFormatting>
  <conditionalFormatting sqref="Y10:Y69">
    <cfRule type="cellIs" dxfId="118" priority="15" operator="equal">
      <formula>"Muy Baja"</formula>
    </cfRule>
    <cfRule type="cellIs" dxfId="117" priority="13" operator="equal">
      <formula>"Media"</formula>
    </cfRule>
    <cfRule type="cellIs" dxfId="116" priority="12" operator="equal">
      <formula>"Alta"</formula>
    </cfRule>
    <cfRule type="cellIs" dxfId="115" priority="11" operator="equal">
      <formula>"Muy Alta"</formula>
    </cfRule>
    <cfRule type="cellIs" dxfId="114" priority="14" operator="equal">
      <formula>"Baja"</formula>
    </cfRule>
  </conditionalFormatting>
  <conditionalFormatting sqref="AA10:AA69">
    <cfRule type="cellIs" dxfId="113" priority="10" operator="equal">
      <formula>"Leve"</formula>
    </cfRule>
    <cfRule type="cellIs" dxfId="112" priority="9" operator="equal">
      <formula>"Menor"</formula>
    </cfRule>
    <cfRule type="cellIs" dxfId="111" priority="7" operator="equal">
      <formula>"Mayor"</formula>
    </cfRule>
    <cfRule type="cellIs" dxfId="110" priority="6" operator="equal">
      <formula>"Catastrófico"</formula>
    </cfRule>
    <cfRule type="cellIs" dxfId="109" priority="8" operator="equal">
      <formula>"Moderado"</formula>
    </cfRule>
  </conditionalFormatting>
  <conditionalFormatting sqref="AC10:AC69">
    <cfRule type="cellIs" dxfId="108" priority="2" operator="equal">
      <formula>"Extremo"</formula>
    </cfRule>
    <cfRule type="cellIs" dxfId="107" priority="5" operator="equal">
      <formula>"Bajo"</formula>
    </cfRule>
    <cfRule type="cellIs" dxfId="106" priority="4" operator="equal">
      <formula>"Moderado"</formula>
    </cfRule>
    <cfRule type="cellIs" dxfId="105"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0000000-0002-0000-0C00-000000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C00-000001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C00-000002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C00-000003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C00-000004000000}">
          <x14:formula1>
            <xm:f>IF(OR(AD10='Opciones Tratamiento'!$B$2,AD10='Opciones Tratamiento'!$B$3,AD10='Opciones Tratamiento'!$B$4),ISBLANK(AD10),ISTEXT(AD10))</xm:f>
          </x14:formula1>
          <xm:sqref>AE10:AE69</xm:sqref>
        </x14:dataValidation>
        <x14:dataValidation type="list" allowBlank="1" showInputMessage="1" showErrorMessage="1" xr:uid="{00000000-0002-0000-0C00-000005000000}">
          <x14:formula1>
            <xm:f>'Tabla Impacto'!$F$210:$F$221</xm:f>
          </x14:formula1>
          <xm:sqref>J10:J69</xm:sqref>
        </x14:dataValidation>
        <x14:dataValidation type="list" allowBlank="1" showInputMessage="1" showErrorMessage="1" xr:uid="{00000000-0002-0000-0C00-000006000000}">
          <x14:formula1>
            <xm:f>'Opciones Tratamiento'!$B$2:$B$5</xm:f>
          </x14:formula1>
          <xm:sqref>AD10:AD69</xm:sqref>
        </x14:dataValidation>
        <x14:dataValidation type="list" allowBlank="1" showInputMessage="1" showErrorMessage="1" xr:uid="{00000000-0002-0000-0C00-000007000000}">
          <x14:formula1>
            <xm:f>'Opciones Tratamiento'!$E$2:$E$4</xm:f>
          </x14:formula1>
          <xm:sqref>B10:B69</xm:sqref>
        </x14:dataValidation>
        <x14:dataValidation type="list" allowBlank="1" showInputMessage="1" showErrorMessage="1" xr:uid="{00000000-0002-0000-0C00-000008000000}">
          <x14:formula1>
            <xm:f>'Opciones Tratamiento'!$B$13:$B$19</xm:f>
          </x14:formula1>
          <xm:sqref>F10:F69</xm:sqref>
        </x14:dataValidation>
        <x14:dataValidation type="list" allowBlank="1" showInputMessage="1" showErrorMessage="1" xr:uid="{00000000-0002-0000-0C00-000009000000}">
          <x14:formula1>
            <xm:f>'Tabla Valoración controles'!$D$13:$D$14</xm:f>
          </x14:formula1>
          <xm:sqref>W10:W69</xm:sqref>
        </x14:dataValidation>
        <x14:dataValidation type="list" allowBlank="1" showInputMessage="1" showErrorMessage="1" xr:uid="{00000000-0002-0000-0C00-00000A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C00-00000B000000}">
          <x14:formula1>
            <xm:f>'Tabla Valoración controles'!$D$11:$D$12</xm:f>
          </x14:formula1>
          <xm:sqref>V10:V69</xm:sqref>
        </x14:dataValidation>
        <x14:dataValidation type="list" allowBlank="1" showInputMessage="1" showErrorMessage="1" xr:uid="{00000000-0002-0000-0C00-00000C000000}">
          <x14:formula1>
            <xm:f>'Tabla Valoración controles'!$D$9:$D$10</xm:f>
          </x14:formula1>
          <xm:sqref>U10:U69</xm:sqref>
        </x14:dataValidation>
        <x14:dataValidation type="list" allowBlank="1" showInputMessage="1" showErrorMessage="1" xr:uid="{00000000-0002-0000-0C00-00000D000000}">
          <x14:formula1>
            <xm:f>'Tabla Valoración controles'!$D$7:$D$8</xm:f>
          </x14:formula1>
          <xm:sqref>S10:S69</xm:sqref>
        </x14:dataValidation>
        <x14:dataValidation type="list" allowBlank="1" showInputMessage="1" showErrorMessage="1" xr:uid="{00000000-0002-0000-0C00-00000E000000}">
          <x14:formula1>
            <xm:f>'Tabla Valoración controles'!$D$4:$D$6</xm:f>
          </x14:formula1>
          <xm:sqref>R10:R69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EA56-6F74-4BB8-9ED6-BC20F0339D4F}">
  <sheetPr>
    <tabColor rgb="FF002060"/>
  </sheetPr>
  <dimension ref="A1:BP72"/>
  <sheetViews>
    <sheetView topLeftCell="J1" zoomScale="50" zoomScaleNormal="50" workbookViewId="0">
      <selection activeCell="AJ10" sqref="AJ10"/>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301</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302</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303</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419</v>
      </c>
      <c r="D10" s="225" t="s">
        <v>420</v>
      </c>
      <c r="E10" s="228" t="s">
        <v>426</v>
      </c>
      <c r="F10" s="225" t="s">
        <v>123</v>
      </c>
      <c r="G10" s="231">
        <v>53</v>
      </c>
      <c r="H10" s="234" t="str">
        <f>IF(G10&lt;=0,"",IF(G10&lt;=2,"Muy Baja",IF(G10&lt;=24,"Baja",IF(G10&lt;=500,"Media",IF(G10&lt;=5000,"Alta","Muy Alta")))))</f>
        <v>Media</v>
      </c>
      <c r="I10" s="219">
        <f>IF(H10="","",IF(H10="Muy Baja",0.2,IF(H10="Baja",0.4,IF(H10="Media",0.6,IF(H10="Alta",0.8,IF(H10="Muy Alta",1,))))))</f>
        <v>0.6</v>
      </c>
      <c r="J10" s="237" t="s">
        <v>156</v>
      </c>
      <c r="K10" s="219" t="str">
        <f>IF(NOT(ISERROR(MATCH(J10,'[2]Tabla Impacto'!$B$221:$B$223,0))),'[2]Tabla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34" t="str">
        <f>IF(OR(K10='[2]Tabla Impacto'!$C$11,K10='[2]Tabla Impacto'!$D$11),"Leve",IF(OR(K10='[2]Tabla Impacto'!$C$12,K10='[2]Tabla Impacto'!$D$12),"Menor",IF(OR(K10='[2]Tabla Impacto'!$C$13,K10='[2]Tabla Impacto'!$D$13),"Moderado",IF(OR(K10='[2]Tabla Impacto'!$C$14,K10='[2]Tabla Impacto'!$D$14),"Mayor",IF(OR(K10='[2]Tabla Impacto'!$C$15,K10='[2]Tabla Impacto'!$D$15),"Catastrófico","")))))</f>
        <v>Mayor</v>
      </c>
      <c r="M10" s="219">
        <f>IF(L10="","",IF(L10="Leve",0.2,IF(L10="Menor",0.4,IF(L10="Moderado",0.6,IF(L10="Mayor",0.8,IF(L10="Catastrófico",1,))))))</f>
        <v>0.8</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3">
        <v>1</v>
      </c>
      <c r="P10" s="124" t="s">
        <v>539</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Mayor</v>
      </c>
      <c r="AB10" s="130">
        <f>IFERROR(IF(Q10="Impacto",(M10-(+M10*T10)),IF(Q10="Probabilidad",M10,"")),"")</f>
        <v>0.8</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2" t="s">
        <v>136</v>
      </c>
      <c r="AE10" s="133" t="s">
        <v>427</v>
      </c>
      <c r="AF10" s="133" t="s">
        <v>267</v>
      </c>
      <c r="AG10" s="138" t="s">
        <v>421</v>
      </c>
      <c r="AH10" s="138" t="s">
        <v>239</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3"/>
      <c r="AG11" s="135"/>
      <c r="AH11" s="138"/>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c r="C16" s="225"/>
      <c r="D16" s="225"/>
      <c r="E16" s="228"/>
      <c r="F16" s="225"/>
      <c r="G16" s="231"/>
      <c r="H16" s="234" t="str">
        <f>IF(G16&lt;=0,"",IF(G16&lt;=2,"Muy Baja",IF(G16&lt;=24,"Baja",IF(G16&lt;=500,"Media",IF(G16&lt;=5000,"Alta","Muy Alta")))))</f>
        <v/>
      </c>
      <c r="I16" s="219" t="str">
        <f>IF(H16="","",IF(H16="Muy Baja",0.2,IF(H16="Baja",0.4,IF(H16="Media",0.6,IF(H16="Alta",0.8,IF(H16="Muy Alta",1,))))))</f>
        <v/>
      </c>
      <c r="J16" s="237"/>
      <c r="K16" s="219">
        <f>IF(NOT(ISERROR(MATCH(J16,'[2]Tabla Impacto'!$B$221:$B$223,0))),'[2]Tabla Impacto'!$F$223&amp;"Por favor no seleccionar los criterios de impacto(Afectación Económica o presupuestal y Pérdida Reputacional)",J16)</f>
        <v>0</v>
      </c>
      <c r="L16" s="234" t="str">
        <f>IF(OR(K16='[2]Tabla Impacto'!$C$11,K16='[2]Tabla Impacto'!$D$11),"Leve",IF(OR(K16='[2]Tabla Impacto'!$C$12,K16='[2]Tabla Impacto'!$D$12),"Menor",IF(OR(K16='[2]Tabla Impacto'!$C$13,K16='[2]Tabla Impacto'!$D$13),"Moderado",IF(OR(K16='[2]Tabla Impacto'!$C$14,K16='[2]Tabla Impacto'!$D$14),"Mayor",IF(OR(K16='[2]Tabla Impacto'!$C$15,K16='[2]Tabla Impacto'!$D$15),"Catastrófico","")))))</f>
        <v/>
      </c>
      <c r="M16" s="219" t="str">
        <f>IF(L16="","",IF(L16="Leve",0.2,IF(L16="Menor",0.4,IF(L16="Moderado",0.6,IF(L16="Mayor",0.8,IF(L16="Catastrófico",1,))))))</f>
        <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3">
        <v>1</v>
      </c>
      <c r="P16" s="124"/>
      <c r="Q16" s="125" t="str">
        <f>IF(OR(R16="Preventivo",R16="Detectivo"),"Probabilidad",IF(R16="Correctivo","Impacto",""))</f>
        <v/>
      </c>
      <c r="R16" s="126"/>
      <c r="S16" s="126"/>
      <c r="T16" s="127" t="str">
        <f>IF(AND(R16="Preventivo",S16="Automático"),"50%",IF(AND(R16="Preventivo",S16="Manual"),"40%",IF(AND(R16="Detectivo",S16="Automático"),"40%",IF(AND(R16="Detectivo",S16="Manual"),"30%",IF(AND(R16="Correctivo",S16="Automático"),"35%",IF(AND(R16="Correctivo",S16="Manual"),"25%",""))))))</f>
        <v/>
      </c>
      <c r="U16" s="126"/>
      <c r="V16" s="126"/>
      <c r="W16" s="126"/>
      <c r="X16" s="128" t="str">
        <f>IFERROR(IF(Q16="Probabilidad",(I16-(+I16*T16)),IF(Q16="Impacto",I16,"")),"")</f>
        <v/>
      </c>
      <c r="Y16" s="129" t="str">
        <f>IFERROR(IF(X16="","",IF(X16&lt;=0.2,"Muy Baja",IF(X16&lt;=0.4,"Baja",IF(X16&lt;=0.6,"Media",IF(X16&lt;=0.8,"Alta","Muy Alta"))))),"")</f>
        <v/>
      </c>
      <c r="Z16" s="130" t="str">
        <f>+X16</f>
        <v/>
      </c>
      <c r="AA16" s="129" t="str">
        <f>IFERROR(IF(AB16="","",IF(AB16&lt;=0.2,"Leve",IF(AB16&lt;=0.4,"Menor",IF(AB16&lt;=0.6,"Moderado",IF(AB16&lt;=0.8,"Mayor","Catastrófico"))))),"")</f>
        <v/>
      </c>
      <c r="AB16" s="130" t="str">
        <f>IFERROR(IF(Q16="Impacto",(M16-(+M16*T16)),IF(Q16="Probabilidad",M16,"")),"")</f>
        <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2"/>
      <c r="AE16" s="133"/>
      <c r="AF16" s="133"/>
      <c r="AG16" s="138"/>
      <c r="AH16" s="138"/>
      <c r="AI16" s="133"/>
      <c r="AJ16" s="134"/>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c r="D22" s="225"/>
      <c r="E22" s="228"/>
      <c r="F22" s="225"/>
      <c r="G22" s="231"/>
      <c r="H22" s="234" t="str">
        <f>IF(G22&lt;=0,"",IF(G22&lt;=2,"Muy Baja",IF(G22&lt;=24,"Baja",IF(G22&lt;=500,"Media",IF(G22&lt;=5000,"Alta","Muy Alta")))))</f>
        <v/>
      </c>
      <c r="I22" s="219" t="str">
        <f>IF(H22="","",IF(H22="Muy Baja",0.2,IF(H22="Baja",0.4,IF(H22="Media",0.6,IF(H22="Alta",0.8,IF(H22="Muy Alta",1,))))))</f>
        <v/>
      </c>
      <c r="J22" s="237"/>
      <c r="K22" s="219">
        <f>IF(NOT(ISERROR(MATCH(J22,'[2]Tabla Impacto'!$B$221:$B$223,0))),'[2]Tabla Impacto'!$F$223&amp;"Por favor no seleccionar los criterios de impacto(Afectación Económica o presupuestal y Pérdida Reputacional)",J22)</f>
        <v>0</v>
      </c>
      <c r="L22" s="234" t="str">
        <f>IF(OR(K22='[2]Tabla Impacto'!$C$11,K22='[2]Tabla Impacto'!$D$11),"Leve",IF(OR(K22='[2]Tabla Impacto'!$C$12,K22='[2]Tabla Impacto'!$D$12),"Menor",IF(OR(K22='[2]Tabla Impacto'!$C$13,K22='[2]Tabla Impacto'!$D$13),"Moderado",IF(OR(K22='[2]Tabla Impacto'!$C$14,K22='[2]Tabla Impacto'!$D$14),"Mayor",IF(OR(K22='[2]Tabla Impacto'!$C$15,K22='[2]Tabla Impacto'!$D$15),"Catastrófico","")))))</f>
        <v/>
      </c>
      <c r="M22" s="219" t="str">
        <f>IF(L22="","",IF(L22="Leve",0.2,IF(L22="Menor",0.4,IF(L22="Moderado",0.6,IF(L22="Mayor",0.8,IF(L22="Catastrófico",1,))))))</f>
        <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24"/>
      <c r="AF22" s="133"/>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IF(NOT(ISERROR(MATCH(J28,'[2]Tabla Impacto'!$B$221:$B$223,0))),'[2]Tabla Impacto'!$F$223&amp;"Por favor no seleccionar los criterios de impacto(Afectación Económica o presupuestal y Pérdida Reputacional)",J28)</f>
        <v>0</v>
      </c>
      <c r="L28" s="234" t="str">
        <f>IF(OR(K28='[2]Tabla Impacto'!$C$11,K28='[2]Tabla Impacto'!$D$11),"Leve",IF(OR(K28='[2]Tabla Impacto'!$C$12,K28='[2]Tabla Impacto'!$D$12),"Menor",IF(OR(K28='[2]Tabla Impacto'!$C$13,K28='[2]Tabla Impacto'!$D$13),"Moderado",IF(OR(K28='[2]Tabla Impacto'!$C$14,K28='[2]Tabla Impacto'!$D$14),"Mayor",IF(OR(K28='[2]Tabla Impacto'!$C$15,K28='[2]Tabla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IF(NOT(ISERROR(MATCH(J34,'[2]Tabla Impacto'!$B$221:$B$223,0))),'[2]Tabla Impacto'!$F$223&amp;"Por favor no seleccionar los criterios de impacto(Afectación Económica o presupuestal y Pérdida Reputacional)",J34)</f>
        <v>0</v>
      </c>
      <c r="L34" s="234" t="str">
        <f>IF(OR(K34='[2]Tabla Impacto'!$C$11,K34='[2]Tabla Impacto'!$D$11),"Leve",IF(OR(K34='[2]Tabla Impacto'!$C$12,K34='[2]Tabla Impacto'!$D$12),"Menor",IF(OR(K34='[2]Tabla Impacto'!$C$13,K34='[2]Tabla Impacto'!$D$13),"Moderado",IF(OR(K34='[2]Tabla Impacto'!$C$14,K34='[2]Tabla Impacto'!$D$14),"Mayor",IF(OR(K34='[2]Tabla Impacto'!$C$15,K34='[2]Tabla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IF(NOT(ISERROR(MATCH(J40,'[2]Tabla Impacto'!$B$221:$B$223,0))),'[2]Tabla Impacto'!$F$223&amp;"Por favor no seleccionar los criterios de impacto(Afectación Económica o presupuestal y Pérdida Reputacional)",J40)</f>
        <v>0</v>
      </c>
      <c r="L40" s="234" t="str">
        <f>IF(OR(K40='[2]Tabla Impacto'!$C$11,K40='[2]Tabla Impacto'!$D$11),"Leve",IF(OR(K40='[2]Tabla Impacto'!$C$12,K40='[2]Tabla Impacto'!$D$12),"Menor",IF(OR(K40='[2]Tabla Impacto'!$C$13,K40='[2]Tabla Impacto'!$D$13),"Moderado",IF(OR(K40='[2]Tabla Impacto'!$C$14,K40='[2]Tabla Impacto'!$D$14),"Mayor",IF(OR(K40='[2]Tabla Impacto'!$C$15,K40='[2]Tabla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IF(NOT(ISERROR(MATCH(J46,'[2]Tabla Impacto'!$B$221:$B$223,0))),'[2]Tabla Impacto'!$F$223&amp;"Por favor no seleccionar los criterios de impacto(Afectación Económica o presupuestal y Pérdida Reputacional)",J46)</f>
        <v>0</v>
      </c>
      <c r="L46" s="234" t="str">
        <f>IF(OR(K46='[2]Tabla Impacto'!$C$11,K46='[2]Tabla Impacto'!$D$11),"Leve",IF(OR(K46='[2]Tabla Impacto'!$C$12,K46='[2]Tabla Impacto'!$D$12),"Menor",IF(OR(K46='[2]Tabla Impacto'!$C$13,K46='[2]Tabla Impacto'!$D$13),"Moderado",IF(OR(K46='[2]Tabla Impacto'!$C$14,K46='[2]Tabla Impacto'!$D$14),"Mayor",IF(OR(K46='[2]Tabla Impacto'!$C$15,K46='[2]Tabla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IF(NOT(ISERROR(MATCH(J52,'[2]Tabla Impacto'!$B$221:$B$223,0))),'[2]Tabla Impacto'!$F$223&amp;"Por favor no seleccionar los criterios de impacto(Afectación Económica o presupuestal y Pérdida Reputacional)",J52)</f>
        <v>0</v>
      </c>
      <c r="L52" s="234" t="str">
        <f>IF(OR(K52='[2]Tabla Impacto'!$C$11,K52='[2]Tabla Impacto'!$D$11),"Leve",IF(OR(K52='[2]Tabla Impacto'!$C$12,K52='[2]Tabla Impacto'!$D$12),"Menor",IF(OR(K52='[2]Tabla Impacto'!$C$13,K52='[2]Tabla Impacto'!$D$13),"Moderado",IF(OR(K52='[2]Tabla Impacto'!$C$14,K52='[2]Tabla Impacto'!$D$14),"Mayor",IF(OR(K52='[2]Tabla Impacto'!$C$15,K52='[2]Tabla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IF(NOT(ISERROR(MATCH(J58,'[2]Tabla Impacto'!$B$221:$B$223,0))),'[2]Tabla Impacto'!$F$223&amp;"Por favor no seleccionar los criterios de impacto(Afectación Económica o presupuestal y Pérdida Reputacional)",J58)</f>
        <v>0</v>
      </c>
      <c r="L58" s="234" t="str">
        <f>IF(OR(K58='[2]Tabla Impacto'!$C$11,K58='[2]Tabla Impacto'!$D$11),"Leve",IF(OR(K58='[2]Tabla Impacto'!$C$12,K58='[2]Tabla Impacto'!$D$12),"Menor",IF(OR(K58='[2]Tabla Impacto'!$C$13,K58='[2]Tabla Impacto'!$D$13),"Moderado",IF(OR(K58='[2]Tabla Impacto'!$C$14,K58='[2]Tabla Impacto'!$D$14),"Mayor",IF(OR(K58='[2]Tabla Impacto'!$C$15,K58='[2]Tabla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IF(NOT(ISERROR(MATCH(J64,'[2]Tabla Impacto'!$B$221:$B$223,0))),'[2]Tabla Impacto'!$F$223&amp;"Por favor no seleccionar los criterios de impacto(Afectación Económica o presupuestal y Pérdida Reputacional)",J64)</f>
        <v>0</v>
      </c>
      <c r="L64" s="234" t="str">
        <f>IF(OR(K64='[2]Tabla Impacto'!$C$11,K64='[2]Tabla Impacto'!$D$11),"Leve",IF(OR(K64='[2]Tabla Impacto'!$C$12,K64='[2]Tabla Impacto'!$D$12),"Menor",IF(OR(K64='[2]Tabla Impacto'!$C$13,K64='[2]Tabla Impacto'!$D$13),"Moderado",IF(OR(K64='[2]Tabla Impacto'!$C$14,K64='[2]Tabla Impacto'!$D$14),"Mayor",IF(OR(K64='[2]Tabla Impacto'!$C$15,K64='[2]Tabla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A6:B6"/>
    <mergeCell ref="C6:N6"/>
    <mergeCell ref="A7:G7"/>
    <mergeCell ref="H7:N7"/>
    <mergeCell ref="O7:W7"/>
    <mergeCell ref="X7:AD7"/>
    <mergeCell ref="A1:AJ2"/>
    <mergeCell ref="A4:B4"/>
    <mergeCell ref="C4:N4"/>
    <mergeCell ref="O4:Q4"/>
    <mergeCell ref="A5:B5"/>
    <mergeCell ref="C5:N5"/>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B8:AB9"/>
    <mergeCell ref="AC8:AC9"/>
    <mergeCell ref="P8:P9"/>
    <mergeCell ref="Q8:Q9"/>
    <mergeCell ref="R8:W8"/>
    <mergeCell ref="X8:X9"/>
    <mergeCell ref="Y8:Y9"/>
    <mergeCell ref="Z8:Z9"/>
    <mergeCell ref="N16:N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C22:C27"/>
    <mergeCell ref="D22:D27"/>
    <mergeCell ref="E22:E27"/>
    <mergeCell ref="F22:F27"/>
    <mergeCell ref="I16:I21"/>
    <mergeCell ref="J16:J21"/>
    <mergeCell ref="K16:K21"/>
    <mergeCell ref="L16:L21"/>
    <mergeCell ref="M16:M21"/>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C46:C51"/>
    <mergeCell ref="D46:D51"/>
    <mergeCell ref="E46:E51"/>
    <mergeCell ref="F46:F51"/>
    <mergeCell ref="I40:I45"/>
    <mergeCell ref="J40:J45"/>
    <mergeCell ref="K40:K45"/>
    <mergeCell ref="L40:L45"/>
    <mergeCell ref="M40:M45"/>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B70:AJ70"/>
    <mergeCell ref="I64:I69"/>
    <mergeCell ref="J64:J69"/>
    <mergeCell ref="K64:K69"/>
    <mergeCell ref="L64:L69"/>
    <mergeCell ref="M64:M69"/>
    <mergeCell ref="N64:N69"/>
    <mergeCell ref="M58:M63"/>
    <mergeCell ref="N58:N63"/>
    <mergeCell ref="I58:I63"/>
    <mergeCell ref="J58:J63"/>
    <mergeCell ref="K58:K63"/>
    <mergeCell ref="L58:L63"/>
  </mergeCells>
  <conditionalFormatting sqref="H10 H16">
    <cfRule type="cellIs" dxfId="104" priority="231" operator="equal">
      <formula>"Muy Baja"</formula>
    </cfRule>
    <cfRule type="cellIs" dxfId="103" priority="227" operator="equal">
      <formula>"Muy Alta"</formula>
    </cfRule>
    <cfRule type="cellIs" dxfId="102" priority="230" operator="equal">
      <formula>"Baja"</formula>
    </cfRule>
    <cfRule type="cellIs" dxfId="101" priority="229" operator="equal">
      <formula>"Media"</formula>
    </cfRule>
    <cfRule type="cellIs" dxfId="100" priority="228" operator="equal">
      <formula>"Alta"</formula>
    </cfRule>
  </conditionalFormatting>
  <conditionalFormatting sqref="H22">
    <cfRule type="cellIs" dxfId="99" priority="182" operator="equal">
      <formula>"Alta"</formula>
    </cfRule>
    <cfRule type="cellIs" dxfId="98" priority="185" operator="equal">
      <formula>"Muy Baja"</formula>
    </cfRule>
    <cfRule type="cellIs" dxfId="97" priority="181" operator="equal">
      <formula>"Muy Alta"</formula>
    </cfRule>
    <cfRule type="cellIs" dxfId="96" priority="184" operator="equal">
      <formula>"Baja"</formula>
    </cfRule>
    <cfRule type="cellIs" dxfId="95" priority="183" operator="equal">
      <formula>"Media"</formula>
    </cfRule>
  </conditionalFormatting>
  <conditionalFormatting sqref="H28">
    <cfRule type="cellIs" dxfId="94" priority="162" operator="equal">
      <formula>"Muy Baja"</formula>
    </cfRule>
    <cfRule type="cellIs" dxfId="93" priority="160" operator="equal">
      <formula>"Media"</formula>
    </cfRule>
    <cfRule type="cellIs" dxfId="92" priority="158" operator="equal">
      <formula>"Muy Alta"</formula>
    </cfRule>
    <cfRule type="cellIs" dxfId="91" priority="159" operator="equal">
      <formula>"Alta"</formula>
    </cfRule>
    <cfRule type="cellIs" dxfId="90" priority="161" operator="equal">
      <formula>"Baja"</formula>
    </cfRule>
  </conditionalFormatting>
  <conditionalFormatting sqref="H34">
    <cfRule type="cellIs" dxfId="89" priority="136" operator="equal">
      <formula>"Alta"</formula>
    </cfRule>
    <cfRule type="cellIs" dxfId="88" priority="135" operator="equal">
      <formula>"Muy Alta"</formula>
    </cfRule>
    <cfRule type="cellIs" dxfId="87" priority="137" operator="equal">
      <formula>"Media"</formula>
    </cfRule>
    <cfRule type="cellIs" dxfId="86" priority="138" operator="equal">
      <formula>"Baja"</formula>
    </cfRule>
    <cfRule type="cellIs" dxfId="85" priority="139" operator="equal">
      <formula>"Muy Baja"</formula>
    </cfRule>
  </conditionalFormatting>
  <conditionalFormatting sqref="H40">
    <cfRule type="cellIs" dxfId="84" priority="112" operator="equal">
      <formula>"Muy Alta"</formula>
    </cfRule>
    <cfRule type="cellIs" dxfId="83" priority="114" operator="equal">
      <formula>"Media"</formula>
    </cfRule>
    <cfRule type="cellIs" dxfId="82" priority="116" operator="equal">
      <formula>"Muy Baja"</formula>
    </cfRule>
    <cfRule type="cellIs" dxfId="81" priority="115" operator="equal">
      <formula>"Baja"</formula>
    </cfRule>
    <cfRule type="cellIs" dxfId="80" priority="113" operator="equal">
      <formula>"Alta"</formula>
    </cfRule>
  </conditionalFormatting>
  <conditionalFormatting sqref="H46">
    <cfRule type="cellIs" dxfId="79" priority="93" operator="equal">
      <formula>"Muy Baja"</formula>
    </cfRule>
    <cfRule type="cellIs" dxfId="78" priority="89" operator="equal">
      <formula>"Muy Alta"</formula>
    </cfRule>
    <cfRule type="cellIs" dxfId="77" priority="90" operator="equal">
      <formula>"Alta"</formula>
    </cfRule>
    <cfRule type="cellIs" dxfId="76" priority="91" operator="equal">
      <formula>"Media"</formula>
    </cfRule>
    <cfRule type="cellIs" dxfId="75" priority="92" operator="equal">
      <formula>"Baja"</formula>
    </cfRule>
  </conditionalFormatting>
  <conditionalFormatting sqref="H52">
    <cfRule type="cellIs" dxfId="74" priority="66" operator="equal">
      <formula>"Muy Alta"</formula>
    </cfRule>
    <cfRule type="cellIs" dxfId="73" priority="68" operator="equal">
      <formula>"Media"</formula>
    </cfRule>
    <cfRule type="cellIs" dxfId="72" priority="69" operator="equal">
      <formula>"Baja"</formula>
    </cfRule>
    <cfRule type="cellIs" dxfId="71" priority="70" operator="equal">
      <formula>"Muy Baja"</formula>
    </cfRule>
    <cfRule type="cellIs" dxfId="70" priority="67" operator="equal">
      <formula>"Alta"</formula>
    </cfRule>
  </conditionalFormatting>
  <conditionalFormatting sqref="H58">
    <cfRule type="cellIs" dxfId="69" priority="46" operator="equal">
      <formula>"Baja"</formula>
    </cfRule>
    <cfRule type="cellIs" dxfId="68" priority="43" operator="equal">
      <formula>"Muy Alta"</formula>
    </cfRule>
    <cfRule type="cellIs" dxfId="67" priority="44" operator="equal">
      <formula>"Alta"</formula>
    </cfRule>
    <cfRule type="cellIs" dxfId="66" priority="45" operator="equal">
      <formula>"Media"</formula>
    </cfRule>
    <cfRule type="cellIs" dxfId="65" priority="47" operator="equal">
      <formula>"Muy Baja"</formula>
    </cfRule>
  </conditionalFormatting>
  <conditionalFormatting sqref="H64">
    <cfRule type="cellIs" dxfId="64" priority="24" operator="equal">
      <formula>"Muy Baja"</formula>
    </cfRule>
    <cfRule type="cellIs" dxfId="63" priority="20" operator="equal">
      <formula>"Muy Alta"</formula>
    </cfRule>
    <cfRule type="cellIs" dxfId="62" priority="23" operator="equal">
      <formula>"Baja"</formula>
    </cfRule>
    <cfRule type="cellIs" dxfId="61" priority="22" operator="equal">
      <formula>"Media"</formula>
    </cfRule>
    <cfRule type="cellIs" dxfId="60" priority="21"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226" operator="equal">
      <formula>"Leve"</formula>
    </cfRule>
    <cfRule type="cellIs" dxfId="57" priority="222" operator="equal">
      <formula>"Catastrófico"</formula>
    </cfRule>
    <cfRule type="cellIs" dxfId="56" priority="223" operator="equal">
      <formula>"Mayor"</formula>
    </cfRule>
    <cfRule type="cellIs" dxfId="55" priority="224" operator="equal">
      <formula>"Moderado"</formula>
    </cfRule>
    <cfRule type="cellIs" dxfId="54" priority="225" operator="equal">
      <formula>"Menor"</formula>
    </cfRule>
  </conditionalFormatting>
  <conditionalFormatting sqref="N10">
    <cfRule type="cellIs" dxfId="53" priority="221" operator="equal">
      <formula>"Bajo"</formula>
    </cfRule>
    <cfRule type="cellIs" dxfId="52" priority="218" operator="equal">
      <formula>"Extremo"</formula>
    </cfRule>
    <cfRule type="cellIs" dxfId="51" priority="219" operator="equal">
      <formula>"Alto"</formula>
    </cfRule>
    <cfRule type="cellIs" dxfId="50" priority="220" operator="equal">
      <formula>"Moderado"</formula>
    </cfRule>
  </conditionalFormatting>
  <conditionalFormatting sqref="N16">
    <cfRule type="cellIs" dxfId="49" priority="200" operator="equal">
      <formula>"Extremo"</formula>
    </cfRule>
    <cfRule type="cellIs" dxfId="48" priority="203" operator="equal">
      <formula>"Bajo"</formula>
    </cfRule>
    <cfRule type="cellIs" dxfId="47" priority="202" operator="equal">
      <formula>"Moderado"</formula>
    </cfRule>
    <cfRule type="cellIs" dxfId="46" priority="201" operator="equal">
      <formula>"Alto"</formula>
    </cfRule>
  </conditionalFormatting>
  <conditionalFormatting sqref="N22">
    <cfRule type="cellIs" dxfId="45" priority="180" operator="equal">
      <formula>"Bajo"</formula>
    </cfRule>
    <cfRule type="cellIs" dxfId="44" priority="177" operator="equal">
      <formula>"Extremo"</formula>
    </cfRule>
    <cfRule type="cellIs" dxfId="43" priority="178" operator="equal">
      <formula>"Alto"</formula>
    </cfRule>
    <cfRule type="cellIs" dxfId="42" priority="179" operator="equal">
      <formula>"Moderado"</formula>
    </cfRule>
  </conditionalFormatting>
  <conditionalFormatting sqref="N28">
    <cfRule type="cellIs" dxfId="41" priority="154" operator="equal">
      <formula>"Extremo"</formula>
    </cfRule>
    <cfRule type="cellIs" dxfId="40" priority="155" operator="equal">
      <formula>"Alto"</formula>
    </cfRule>
    <cfRule type="cellIs" dxfId="39" priority="156" operator="equal">
      <formula>"Moderado"</formula>
    </cfRule>
    <cfRule type="cellIs" dxfId="38" priority="157" operator="equal">
      <formula>"Bajo"</formula>
    </cfRule>
  </conditionalFormatting>
  <conditionalFormatting sqref="N34">
    <cfRule type="cellIs" dxfId="37" priority="132" operator="equal">
      <formula>"Alto"</formula>
    </cfRule>
    <cfRule type="cellIs" dxfId="36" priority="131" operator="equal">
      <formula>"Extremo"</formula>
    </cfRule>
    <cfRule type="cellIs" dxfId="35" priority="133" operator="equal">
      <formula>"Moderado"</formula>
    </cfRule>
    <cfRule type="cellIs" dxfId="34" priority="134" operator="equal">
      <formula>"Bajo"</formula>
    </cfRule>
  </conditionalFormatting>
  <conditionalFormatting sqref="N40">
    <cfRule type="cellIs" dxfId="33" priority="110" operator="equal">
      <formula>"Moderado"</formula>
    </cfRule>
    <cfRule type="cellIs" dxfId="32" priority="109" operator="equal">
      <formula>"Alto"</formula>
    </cfRule>
    <cfRule type="cellIs" dxfId="31" priority="111" operator="equal">
      <formula>"Bajo"</formula>
    </cfRule>
    <cfRule type="cellIs" dxfId="30" priority="108" operator="equal">
      <formula>"Extremo"</formula>
    </cfRule>
  </conditionalFormatting>
  <conditionalFormatting sqref="N46">
    <cfRule type="cellIs" dxfId="29" priority="88" operator="equal">
      <formula>"Bajo"</formula>
    </cfRule>
    <cfRule type="cellIs" dxfId="28" priority="87" operator="equal">
      <formula>"Moderado"</formula>
    </cfRule>
    <cfRule type="cellIs" dxfId="27" priority="86" operator="equal">
      <formula>"Alto"</formula>
    </cfRule>
    <cfRule type="cellIs" dxfId="26" priority="85" operator="equal">
      <formula>"Extremo"</formula>
    </cfRule>
  </conditionalFormatting>
  <conditionalFormatting sqref="N52">
    <cfRule type="cellIs" dxfId="25" priority="62" operator="equal">
      <formula>"Extremo"</formula>
    </cfRule>
    <cfRule type="cellIs" dxfId="24" priority="63" operator="equal">
      <formula>"Alto"</formula>
    </cfRule>
    <cfRule type="cellIs" dxfId="23" priority="65" operator="equal">
      <formula>"Bajo"</formula>
    </cfRule>
    <cfRule type="cellIs" dxfId="22" priority="64" operator="equal">
      <formula>"Moderado"</formula>
    </cfRule>
  </conditionalFormatting>
  <conditionalFormatting sqref="N58">
    <cfRule type="cellIs" dxfId="21" priority="39" operator="equal">
      <formula>"Extremo"</formula>
    </cfRule>
    <cfRule type="cellIs" dxfId="20" priority="40" operator="equal">
      <formula>"Alto"</formula>
    </cfRule>
    <cfRule type="cellIs" dxfId="19" priority="42" operator="equal">
      <formula>"Bajo"</formula>
    </cfRule>
    <cfRule type="cellIs" dxfId="18" priority="41"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pageMargins left="0.69"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
  <dimension ref="A1:CU140"/>
  <sheetViews>
    <sheetView topLeftCell="A13" zoomScale="50" zoomScaleNormal="50" workbookViewId="0">
      <selection activeCell="L12" sqref="L12:M13"/>
    </sheetView>
  </sheetViews>
  <sheetFormatPr baseColWidth="10" defaultRowHeight="14.5" x14ac:dyDescent="0.35"/>
  <cols>
    <col min="2" max="39" width="5.7265625" customWidth="1"/>
    <col min="41" max="46" width="5.7265625" customWidth="1"/>
  </cols>
  <sheetData>
    <row r="1" spans="1:99" x14ac:dyDescent="0.3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35">
      <c r="A2" s="83"/>
      <c r="B2" s="328" t="s">
        <v>161</v>
      </c>
      <c r="C2" s="328"/>
      <c r="D2" s="328"/>
      <c r="E2" s="328"/>
      <c r="F2" s="328"/>
      <c r="G2" s="328"/>
      <c r="H2" s="328"/>
      <c r="I2" s="328"/>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35">
      <c r="A3" s="83"/>
      <c r="B3" s="328"/>
      <c r="C3" s="328"/>
      <c r="D3" s="328"/>
      <c r="E3" s="328"/>
      <c r="F3" s="328"/>
      <c r="G3" s="328"/>
      <c r="H3" s="328"/>
      <c r="I3" s="328"/>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35">
      <c r="A4" s="83"/>
      <c r="B4" s="328"/>
      <c r="C4" s="328"/>
      <c r="D4" s="328"/>
      <c r="E4" s="328"/>
      <c r="F4" s="328"/>
      <c r="G4" s="328"/>
      <c r="H4" s="328"/>
      <c r="I4" s="328"/>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 thickBot="1" x14ac:dyDescent="0.4">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35">
      <c r="A6" s="83"/>
      <c r="B6" s="243" t="s">
        <v>4</v>
      </c>
      <c r="C6" s="243"/>
      <c r="D6" s="244"/>
      <c r="E6" s="281" t="s">
        <v>116</v>
      </c>
      <c r="F6" s="282"/>
      <c r="G6" s="282"/>
      <c r="H6" s="282"/>
      <c r="I6" s="283"/>
      <c r="J6" s="292" t="e">
        <f>IF(AND(#REF!="Muy Alta",#REF!="Leve"),CONCATENATE("R",#REF!),"")</f>
        <v>#REF!</v>
      </c>
      <c r="K6" s="293"/>
      <c r="L6" s="293" t="e">
        <f>IF(AND(#REF!="Muy Alta",#REF!="Leve"),CONCATENATE("R",#REF!),"")</f>
        <v>#REF!</v>
      </c>
      <c r="M6" s="293"/>
      <c r="N6" s="293" t="e">
        <f>IF(AND(#REF!="Muy Alta",#REF!="Leve"),CONCATENATE("R",#REF!),"")</f>
        <v>#REF!</v>
      </c>
      <c r="O6" s="295"/>
      <c r="P6" s="292" t="e">
        <f>IF(AND(#REF!="Muy Alta",#REF!="Menor"),CONCATENATE("R",#REF!),"")</f>
        <v>#REF!</v>
      </c>
      <c r="Q6" s="293"/>
      <c r="R6" s="293" t="e">
        <f>IF(AND(#REF!="Muy Alta",#REF!="Menor"),CONCATENATE("R",#REF!),"")</f>
        <v>#REF!</v>
      </c>
      <c r="S6" s="293"/>
      <c r="T6" s="293" t="e">
        <f>IF(AND(#REF!="Muy Alta",#REF!="Menor"),CONCATENATE("R",#REF!),"")</f>
        <v>#REF!</v>
      </c>
      <c r="U6" s="295"/>
      <c r="V6" s="292" t="e">
        <f>IF(AND(#REF!="Muy Alta",#REF!="Moderado"),CONCATENATE("R",#REF!),"")</f>
        <v>#REF!</v>
      </c>
      <c r="W6" s="293"/>
      <c r="X6" s="293" t="e">
        <f>IF(AND(#REF!="Muy Alta",#REF!="Moderado"),CONCATENATE("R",#REF!),"")</f>
        <v>#REF!</v>
      </c>
      <c r="Y6" s="293"/>
      <c r="Z6" s="293" t="e">
        <f>IF(AND(#REF!="Muy Alta",#REF!="Moderado"),CONCATENATE("R",#REF!),"")</f>
        <v>#REF!</v>
      </c>
      <c r="AA6" s="295"/>
      <c r="AB6" s="292" t="e">
        <f>IF(AND(#REF!="Muy Alta",#REF!="Mayor"),CONCATENATE("R",#REF!),"")</f>
        <v>#REF!</v>
      </c>
      <c r="AC6" s="293"/>
      <c r="AD6" s="293" t="e">
        <f>IF(AND(#REF!="Muy Alta",#REF!="Mayor"),CONCATENATE("R",#REF!),"")</f>
        <v>#REF!</v>
      </c>
      <c r="AE6" s="293"/>
      <c r="AF6" s="293" t="e">
        <f>IF(AND(#REF!="Muy Alta",#REF!="Mayor"),CONCATENATE("R",#REF!),"")</f>
        <v>#REF!</v>
      </c>
      <c r="AG6" s="295"/>
      <c r="AH6" s="307" t="e">
        <f>IF(AND(#REF!="Muy Alta",#REF!="Catastrófico"),CONCATENATE("R",#REF!),"")</f>
        <v>#REF!</v>
      </c>
      <c r="AI6" s="308"/>
      <c r="AJ6" s="308" t="e">
        <f>IF(AND(#REF!="Muy Alta",#REF!="Catastrófico"),CONCATENATE("R",#REF!),"")</f>
        <v>#REF!</v>
      </c>
      <c r="AK6" s="308"/>
      <c r="AL6" s="308" t="e">
        <f>IF(AND(#REF!="Muy Alta",#REF!="Catastrófico"),CONCATENATE("R",#REF!),"")</f>
        <v>#REF!</v>
      </c>
      <c r="AM6" s="309"/>
      <c r="AO6" s="245" t="s">
        <v>79</v>
      </c>
      <c r="AP6" s="246"/>
      <c r="AQ6" s="246"/>
      <c r="AR6" s="246"/>
      <c r="AS6" s="246"/>
      <c r="AT6" s="2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35">
      <c r="A7" s="83"/>
      <c r="B7" s="243"/>
      <c r="C7" s="243"/>
      <c r="D7" s="244"/>
      <c r="E7" s="284"/>
      <c r="F7" s="285"/>
      <c r="G7" s="285"/>
      <c r="H7" s="285"/>
      <c r="I7" s="286"/>
      <c r="J7" s="294"/>
      <c r="K7" s="290"/>
      <c r="L7" s="290"/>
      <c r="M7" s="290"/>
      <c r="N7" s="290"/>
      <c r="O7" s="291"/>
      <c r="P7" s="294"/>
      <c r="Q7" s="290"/>
      <c r="R7" s="290"/>
      <c r="S7" s="290"/>
      <c r="T7" s="290"/>
      <c r="U7" s="291"/>
      <c r="V7" s="294"/>
      <c r="W7" s="290"/>
      <c r="X7" s="290"/>
      <c r="Y7" s="290"/>
      <c r="Z7" s="290"/>
      <c r="AA7" s="291"/>
      <c r="AB7" s="294"/>
      <c r="AC7" s="290"/>
      <c r="AD7" s="290"/>
      <c r="AE7" s="290"/>
      <c r="AF7" s="290"/>
      <c r="AG7" s="291"/>
      <c r="AH7" s="301"/>
      <c r="AI7" s="302"/>
      <c r="AJ7" s="302"/>
      <c r="AK7" s="302"/>
      <c r="AL7" s="302"/>
      <c r="AM7" s="303"/>
      <c r="AN7" s="83"/>
      <c r="AO7" s="248"/>
      <c r="AP7" s="249"/>
      <c r="AQ7" s="249"/>
      <c r="AR7" s="249"/>
      <c r="AS7" s="249"/>
      <c r="AT7" s="2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35">
      <c r="A8" s="83"/>
      <c r="B8" s="243"/>
      <c r="C8" s="243"/>
      <c r="D8" s="244"/>
      <c r="E8" s="284"/>
      <c r="F8" s="285"/>
      <c r="G8" s="285"/>
      <c r="H8" s="285"/>
      <c r="I8" s="286"/>
      <c r="J8" s="294" t="e">
        <f>IF(AND(#REF!="Muy Alta",#REF!="Leve"),CONCATENATE("R",#REF!),"")</f>
        <v>#REF!</v>
      </c>
      <c r="K8" s="290"/>
      <c r="L8" s="290" t="e">
        <f>IF(AND(#REF!="Muy Alta",#REF!="Leve"),CONCATENATE("R",#REF!),"")</f>
        <v>#REF!</v>
      </c>
      <c r="M8" s="290"/>
      <c r="N8" s="290" t="e">
        <f>IF(AND(#REF!="Muy Alta",#REF!="Leve"),CONCATENATE("R",#REF!),"")</f>
        <v>#REF!</v>
      </c>
      <c r="O8" s="291"/>
      <c r="P8" s="294" t="e">
        <f>IF(AND(#REF!="Muy Alta",#REF!="Menor"),CONCATENATE("R",#REF!),"")</f>
        <v>#REF!</v>
      </c>
      <c r="Q8" s="290"/>
      <c r="R8" s="290" t="e">
        <f>IF(AND(#REF!="Muy Alta",#REF!="Menor"),CONCATENATE("R",#REF!),"")</f>
        <v>#REF!</v>
      </c>
      <c r="S8" s="290"/>
      <c r="T8" s="290" t="e">
        <f>IF(AND(#REF!="Muy Alta",#REF!="Menor"),CONCATENATE("R",#REF!),"")</f>
        <v>#REF!</v>
      </c>
      <c r="U8" s="291"/>
      <c r="V8" s="294" t="e">
        <f>IF(AND(#REF!="Muy Alta",#REF!="Moderado"),CONCATENATE("R",#REF!),"")</f>
        <v>#REF!</v>
      </c>
      <c r="W8" s="290"/>
      <c r="X8" s="290" t="e">
        <f>IF(AND(#REF!="Muy Alta",#REF!="Moderado"),CONCATENATE("R",#REF!),"")</f>
        <v>#REF!</v>
      </c>
      <c r="Y8" s="290"/>
      <c r="Z8" s="290" t="e">
        <f>IF(AND(#REF!="Muy Alta",#REF!="Moderado"),CONCATENATE("R",#REF!),"")</f>
        <v>#REF!</v>
      </c>
      <c r="AA8" s="291"/>
      <c r="AB8" s="294" t="e">
        <f>IF(AND(#REF!="Muy Alta",#REF!="Mayor"),CONCATENATE("R",#REF!),"")</f>
        <v>#REF!</v>
      </c>
      <c r="AC8" s="290"/>
      <c r="AD8" s="290" t="e">
        <f>IF(AND(#REF!="Muy Alta",#REF!="Mayor"),CONCATENATE("R",#REF!),"")</f>
        <v>#REF!</v>
      </c>
      <c r="AE8" s="290"/>
      <c r="AF8" s="290" t="e">
        <f>IF(AND(#REF!="Muy Alta",#REF!="Mayor"),CONCATENATE("R",#REF!),"")</f>
        <v>#REF!</v>
      </c>
      <c r="AG8" s="291"/>
      <c r="AH8" s="301" t="e">
        <f>IF(AND(#REF!="Muy Alta",#REF!="Catastrófico"),CONCATENATE("R",#REF!),"")</f>
        <v>#REF!</v>
      </c>
      <c r="AI8" s="302"/>
      <c r="AJ8" s="302" t="e">
        <f>IF(AND(#REF!="Muy Alta",#REF!="Catastrófico"),CONCATENATE("R",#REF!),"")</f>
        <v>#REF!</v>
      </c>
      <c r="AK8" s="302"/>
      <c r="AL8" s="302" t="e">
        <f>IF(AND(#REF!="Muy Alta",#REF!="Catastrófico"),CONCATENATE("R",#REF!),"")</f>
        <v>#REF!</v>
      </c>
      <c r="AM8" s="303"/>
      <c r="AN8" s="83"/>
      <c r="AO8" s="248"/>
      <c r="AP8" s="249"/>
      <c r="AQ8" s="249"/>
      <c r="AR8" s="249"/>
      <c r="AS8" s="249"/>
      <c r="AT8" s="2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35">
      <c r="A9" s="83"/>
      <c r="B9" s="243"/>
      <c r="C9" s="243"/>
      <c r="D9" s="244"/>
      <c r="E9" s="284"/>
      <c r="F9" s="285"/>
      <c r="G9" s="285"/>
      <c r="H9" s="285"/>
      <c r="I9" s="286"/>
      <c r="J9" s="294"/>
      <c r="K9" s="290"/>
      <c r="L9" s="290"/>
      <c r="M9" s="290"/>
      <c r="N9" s="290"/>
      <c r="O9" s="291"/>
      <c r="P9" s="294"/>
      <c r="Q9" s="290"/>
      <c r="R9" s="290"/>
      <c r="S9" s="290"/>
      <c r="T9" s="290"/>
      <c r="U9" s="291"/>
      <c r="V9" s="294"/>
      <c r="W9" s="290"/>
      <c r="X9" s="290"/>
      <c r="Y9" s="290"/>
      <c r="Z9" s="290"/>
      <c r="AA9" s="291"/>
      <c r="AB9" s="294"/>
      <c r="AC9" s="290"/>
      <c r="AD9" s="290"/>
      <c r="AE9" s="290"/>
      <c r="AF9" s="290"/>
      <c r="AG9" s="291"/>
      <c r="AH9" s="301"/>
      <c r="AI9" s="302"/>
      <c r="AJ9" s="302"/>
      <c r="AK9" s="302"/>
      <c r="AL9" s="302"/>
      <c r="AM9" s="303"/>
      <c r="AN9" s="83"/>
      <c r="AO9" s="248"/>
      <c r="AP9" s="249"/>
      <c r="AQ9" s="249"/>
      <c r="AR9" s="249"/>
      <c r="AS9" s="249"/>
      <c r="AT9" s="2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35">
      <c r="A10" s="83"/>
      <c r="B10" s="243"/>
      <c r="C10" s="243"/>
      <c r="D10" s="244"/>
      <c r="E10" s="284"/>
      <c r="F10" s="285"/>
      <c r="G10" s="285"/>
      <c r="H10" s="285"/>
      <c r="I10" s="286"/>
      <c r="J10" s="294" t="e">
        <f>IF(AND(#REF!="Muy Alta",#REF!="Leve"),CONCATENATE("R",#REF!),"")</f>
        <v>#REF!</v>
      </c>
      <c r="K10" s="290"/>
      <c r="L10" s="290" t="e">
        <f>IF(AND(#REF!="Muy Alta",#REF!="Leve"),CONCATENATE("R",#REF!),"")</f>
        <v>#REF!</v>
      </c>
      <c r="M10" s="290"/>
      <c r="N10" s="290" t="e">
        <f>IF(AND(#REF!="Muy Alta",#REF!="Leve"),CONCATENATE("R",#REF!),"")</f>
        <v>#REF!</v>
      </c>
      <c r="O10" s="291"/>
      <c r="P10" s="294" t="e">
        <f>IF(AND(#REF!="Muy Alta",#REF!="Menor"),CONCATENATE("R",#REF!),"")</f>
        <v>#REF!</v>
      </c>
      <c r="Q10" s="290"/>
      <c r="R10" s="290" t="e">
        <f>IF(AND(#REF!="Muy Alta",#REF!="Menor"),CONCATENATE("R",#REF!),"")</f>
        <v>#REF!</v>
      </c>
      <c r="S10" s="290"/>
      <c r="T10" s="290" t="e">
        <f>IF(AND(#REF!="Muy Alta",#REF!="Menor"),CONCATENATE("R",#REF!),"")</f>
        <v>#REF!</v>
      </c>
      <c r="U10" s="291"/>
      <c r="V10" s="294" t="e">
        <f>IF(AND(#REF!="Muy Alta",#REF!="Moderado"),CONCATENATE("R",#REF!),"")</f>
        <v>#REF!</v>
      </c>
      <c r="W10" s="290"/>
      <c r="X10" s="290" t="e">
        <f>IF(AND(#REF!="Muy Alta",#REF!="Moderado"),CONCATENATE("R",#REF!),"")</f>
        <v>#REF!</v>
      </c>
      <c r="Y10" s="290"/>
      <c r="Z10" s="290" t="e">
        <f>IF(AND(#REF!="Muy Alta",#REF!="Moderado"),CONCATENATE("R",#REF!),"")</f>
        <v>#REF!</v>
      </c>
      <c r="AA10" s="291"/>
      <c r="AB10" s="294" t="e">
        <f>IF(AND(#REF!="Muy Alta",#REF!="Mayor"),CONCATENATE("R",#REF!),"")</f>
        <v>#REF!</v>
      </c>
      <c r="AC10" s="290"/>
      <c r="AD10" s="290" t="e">
        <f>IF(AND(#REF!="Muy Alta",#REF!="Mayor"),CONCATENATE("R",#REF!),"")</f>
        <v>#REF!</v>
      </c>
      <c r="AE10" s="290"/>
      <c r="AF10" s="290" t="e">
        <f>IF(AND(#REF!="Muy Alta",#REF!="Mayor"),CONCATENATE("R",#REF!),"")</f>
        <v>#REF!</v>
      </c>
      <c r="AG10" s="291"/>
      <c r="AH10" s="301" t="e">
        <f>IF(AND(#REF!="Muy Alta",#REF!="Catastrófico"),CONCATENATE("R",#REF!),"")</f>
        <v>#REF!</v>
      </c>
      <c r="AI10" s="302"/>
      <c r="AJ10" s="302" t="e">
        <f>IF(AND(#REF!="Muy Alta",#REF!="Catastrófico"),CONCATENATE("R",#REF!),"")</f>
        <v>#REF!</v>
      </c>
      <c r="AK10" s="302"/>
      <c r="AL10" s="302" t="e">
        <f>IF(AND(#REF!="Muy Alta",#REF!="Catastrófico"),CONCATENATE("R",#REF!),"")</f>
        <v>#REF!</v>
      </c>
      <c r="AM10" s="303"/>
      <c r="AN10" s="83"/>
      <c r="AO10" s="248"/>
      <c r="AP10" s="249"/>
      <c r="AQ10" s="249"/>
      <c r="AR10" s="249"/>
      <c r="AS10" s="249"/>
      <c r="AT10" s="2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35">
      <c r="A11" s="83"/>
      <c r="B11" s="243"/>
      <c r="C11" s="243"/>
      <c r="D11" s="244"/>
      <c r="E11" s="284"/>
      <c r="F11" s="285"/>
      <c r="G11" s="285"/>
      <c r="H11" s="285"/>
      <c r="I11" s="286"/>
      <c r="J11" s="294"/>
      <c r="K11" s="290"/>
      <c r="L11" s="290"/>
      <c r="M11" s="290"/>
      <c r="N11" s="290"/>
      <c r="O11" s="291"/>
      <c r="P11" s="294"/>
      <c r="Q11" s="290"/>
      <c r="R11" s="290"/>
      <c r="S11" s="290"/>
      <c r="T11" s="290"/>
      <c r="U11" s="291"/>
      <c r="V11" s="294"/>
      <c r="W11" s="290"/>
      <c r="X11" s="290"/>
      <c r="Y11" s="290"/>
      <c r="Z11" s="290"/>
      <c r="AA11" s="291"/>
      <c r="AB11" s="294"/>
      <c r="AC11" s="290"/>
      <c r="AD11" s="290"/>
      <c r="AE11" s="290"/>
      <c r="AF11" s="290"/>
      <c r="AG11" s="291"/>
      <c r="AH11" s="301"/>
      <c r="AI11" s="302"/>
      <c r="AJ11" s="302"/>
      <c r="AK11" s="302"/>
      <c r="AL11" s="302"/>
      <c r="AM11" s="303"/>
      <c r="AN11" s="83"/>
      <c r="AO11" s="248"/>
      <c r="AP11" s="249"/>
      <c r="AQ11" s="249"/>
      <c r="AR11" s="249"/>
      <c r="AS11" s="249"/>
      <c r="AT11" s="2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35">
      <c r="A12" s="83"/>
      <c r="B12" s="243"/>
      <c r="C12" s="243"/>
      <c r="D12" s="244"/>
      <c r="E12" s="284"/>
      <c r="F12" s="285"/>
      <c r="G12" s="285"/>
      <c r="H12" s="285"/>
      <c r="I12" s="286"/>
      <c r="J12" s="294" t="e">
        <f>IF(AND(#REF!="Muy Alta",#REF!="Leve"),CONCATENATE("R",#REF!),"")</f>
        <v>#REF!</v>
      </c>
      <c r="K12" s="290"/>
      <c r="L12" s="290" t="e">
        <f>IF(AND(#REF!="Muy Alta",#REF!="Leve"),CONCATENATE("R",#REF!),"")</f>
        <v>#REF!</v>
      </c>
      <c r="M12" s="290"/>
      <c r="N12" s="290" t="e">
        <f>IF(AND(#REF!="Muy Alta",#REF!="Leve"),CONCATENATE("R",#REF!),"")</f>
        <v>#REF!</v>
      </c>
      <c r="O12" s="291"/>
      <c r="P12" s="294" t="e">
        <f>IF(AND(#REF!="Muy Alta",#REF!="Menor"),CONCATENATE("R",#REF!),"")</f>
        <v>#REF!</v>
      </c>
      <c r="Q12" s="290"/>
      <c r="R12" s="290" t="e">
        <f>IF(AND(#REF!="Muy Alta",#REF!="Menor"),CONCATENATE("R",#REF!),"")</f>
        <v>#REF!</v>
      </c>
      <c r="S12" s="290"/>
      <c r="T12" s="290" t="e">
        <f>IF(AND(#REF!="Muy Alta",#REF!="Menor"),CONCATENATE("R",#REF!),"")</f>
        <v>#REF!</v>
      </c>
      <c r="U12" s="291"/>
      <c r="V12" s="294" t="e">
        <f>IF(AND(#REF!="Muy Alta",#REF!="Moderado"),CONCATENATE("R",#REF!),"")</f>
        <v>#REF!</v>
      </c>
      <c r="W12" s="290"/>
      <c r="X12" s="290" t="e">
        <f>IF(AND(#REF!="Muy Alta",#REF!="Moderado"),CONCATENATE("R",#REF!),"")</f>
        <v>#REF!</v>
      </c>
      <c r="Y12" s="290"/>
      <c r="Z12" s="290" t="e">
        <f>IF(AND(#REF!="Muy Alta",#REF!="Moderado"),CONCATENATE("R",#REF!),"")</f>
        <v>#REF!</v>
      </c>
      <c r="AA12" s="291"/>
      <c r="AB12" s="294" t="e">
        <f>IF(AND(#REF!="Muy Alta",#REF!="Mayor"),CONCATENATE("R",#REF!),"")</f>
        <v>#REF!</v>
      </c>
      <c r="AC12" s="290"/>
      <c r="AD12" s="290" t="e">
        <f>IF(AND(#REF!="Muy Alta",#REF!="Mayor"),CONCATENATE("R",#REF!),"")</f>
        <v>#REF!</v>
      </c>
      <c r="AE12" s="290"/>
      <c r="AF12" s="290" t="e">
        <f>IF(AND(#REF!="Muy Alta",#REF!="Mayor"),CONCATENATE("R",#REF!),"")</f>
        <v>#REF!</v>
      </c>
      <c r="AG12" s="291"/>
      <c r="AH12" s="301" t="e">
        <f>IF(AND(#REF!="Muy Alta",#REF!="Catastrófico"),CONCATENATE("R",#REF!),"")</f>
        <v>#REF!</v>
      </c>
      <c r="AI12" s="302"/>
      <c r="AJ12" s="302" t="e">
        <f>IF(AND(#REF!="Muy Alta",#REF!="Catastrófico"),CONCATENATE("R",#REF!),"")</f>
        <v>#REF!</v>
      </c>
      <c r="AK12" s="302"/>
      <c r="AL12" s="302" t="e">
        <f>IF(AND(#REF!="Muy Alta",#REF!="Catastrófico"),CONCATENATE("R",#REF!),"")</f>
        <v>#REF!</v>
      </c>
      <c r="AM12" s="303"/>
      <c r="AN12" s="83"/>
      <c r="AO12" s="248"/>
      <c r="AP12" s="249"/>
      <c r="AQ12" s="249"/>
      <c r="AR12" s="249"/>
      <c r="AS12" s="249"/>
      <c r="AT12" s="2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4">
      <c r="A13" s="83"/>
      <c r="B13" s="243"/>
      <c r="C13" s="243"/>
      <c r="D13" s="244"/>
      <c r="E13" s="287"/>
      <c r="F13" s="288"/>
      <c r="G13" s="288"/>
      <c r="H13" s="288"/>
      <c r="I13" s="289"/>
      <c r="J13" s="294"/>
      <c r="K13" s="290"/>
      <c r="L13" s="290"/>
      <c r="M13" s="290"/>
      <c r="N13" s="290"/>
      <c r="O13" s="291"/>
      <c r="P13" s="294"/>
      <c r="Q13" s="290"/>
      <c r="R13" s="290"/>
      <c r="S13" s="290"/>
      <c r="T13" s="290"/>
      <c r="U13" s="291"/>
      <c r="V13" s="294"/>
      <c r="W13" s="290"/>
      <c r="X13" s="290"/>
      <c r="Y13" s="290"/>
      <c r="Z13" s="290"/>
      <c r="AA13" s="291"/>
      <c r="AB13" s="294"/>
      <c r="AC13" s="290"/>
      <c r="AD13" s="290"/>
      <c r="AE13" s="290"/>
      <c r="AF13" s="290"/>
      <c r="AG13" s="291"/>
      <c r="AH13" s="304"/>
      <c r="AI13" s="305"/>
      <c r="AJ13" s="305"/>
      <c r="AK13" s="305"/>
      <c r="AL13" s="305"/>
      <c r="AM13" s="306"/>
      <c r="AN13" s="83"/>
      <c r="AO13" s="251"/>
      <c r="AP13" s="252"/>
      <c r="AQ13" s="252"/>
      <c r="AR13" s="252"/>
      <c r="AS13" s="252"/>
      <c r="AT13" s="2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35">
      <c r="A14" s="83"/>
      <c r="B14" s="243"/>
      <c r="C14" s="243"/>
      <c r="D14" s="244"/>
      <c r="E14" s="281" t="s">
        <v>115</v>
      </c>
      <c r="F14" s="282"/>
      <c r="G14" s="282"/>
      <c r="H14" s="282"/>
      <c r="I14" s="282"/>
      <c r="J14" s="316" t="e">
        <f>IF(AND(#REF!="Alta",#REF!="Leve"),CONCATENATE("R",#REF!),"")</f>
        <v>#REF!</v>
      </c>
      <c r="K14" s="317"/>
      <c r="L14" s="317" t="e">
        <f>IF(AND(#REF!="Alta",#REF!="Leve"),CONCATENATE("R",#REF!),"")</f>
        <v>#REF!</v>
      </c>
      <c r="M14" s="317"/>
      <c r="N14" s="317" t="e">
        <f>IF(AND(#REF!="Alta",#REF!="Leve"),CONCATENATE("R",#REF!),"")</f>
        <v>#REF!</v>
      </c>
      <c r="O14" s="318"/>
      <c r="P14" s="316" t="e">
        <f>IF(AND(#REF!="Alta",#REF!="Menor"),CONCATENATE("R",#REF!),"")</f>
        <v>#REF!</v>
      </c>
      <c r="Q14" s="317"/>
      <c r="R14" s="317" t="e">
        <f>IF(AND(#REF!="Alta",#REF!="Menor"),CONCATENATE("R",#REF!),"")</f>
        <v>#REF!</v>
      </c>
      <c r="S14" s="317"/>
      <c r="T14" s="317" t="e">
        <f>IF(AND(#REF!="Alta",#REF!="Menor"),CONCATENATE("R",#REF!),"")</f>
        <v>#REF!</v>
      </c>
      <c r="U14" s="318"/>
      <c r="V14" s="292" t="e">
        <f>IF(AND(#REF!="Alta",#REF!="Moderado"),CONCATENATE("R",#REF!),"")</f>
        <v>#REF!</v>
      </c>
      <c r="W14" s="293"/>
      <c r="X14" s="293" t="e">
        <f>IF(AND(#REF!="Alta",#REF!="Moderado"),CONCATENATE("R",#REF!),"")</f>
        <v>#REF!</v>
      </c>
      <c r="Y14" s="293"/>
      <c r="Z14" s="293" t="e">
        <f>IF(AND(#REF!="Alta",#REF!="Moderado"),CONCATENATE("R",#REF!),"")</f>
        <v>#REF!</v>
      </c>
      <c r="AA14" s="295"/>
      <c r="AB14" s="292" t="e">
        <f>IF(AND(#REF!="Alta",#REF!="Mayor"),CONCATENATE("R",#REF!),"")</f>
        <v>#REF!</v>
      </c>
      <c r="AC14" s="293"/>
      <c r="AD14" s="293" t="e">
        <f>IF(AND(#REF!="Alta",#REF!="Mayor"),CONCATENATE("R",#REF!),"")</f>
        <v>#REF!</v>
      </c>
      <c r="AE14" s="293"/>
      <c r="AF14" s="293" t="e">
        <f>IF(AND(#REF!="Alta",#REF!="Mayor"),CONCATENATE("R",#REF!),"")</f>
        <v>#REF!</v>
      </c>
      <c r="AG14" s="295"/>
      <c r="AH14" s="307" t="e">
        <f>IF(AND(#REF!="Alta",#REF!="Catastrófico"),CONCATENATE("R",#REF!),"")</f>
        <v>#REF!</v>
      </c>
      <c r="AI14" s="308"/>
      <c r="AJ14" s="308" t="e">
        <f>IF(AND(#REF!="Alta",#REF!="Catastrófico"),CONCATENATE("R",#REF!),"")</f>
        <v>#REF!</v>
      </c>
      <c r="AK14" s="308"/>
      <c r="AL14" s="308" t="e">
        <f>IF(AND(#REF!="Alta",#REF!="Catastrófico"),CONCATENATE("R",#REF!),"")</f>
        <v>#REF!</v>
      </c>
      <c r="AM14" s="309"/>
      <c r="AN14" s="83"/>
      <c r="AO14" s="254" t="s">
        <v>80</v>
      </c>
      <c r="AP14" s="255"/>
      <c r="AQ14" s="255"/>
      <c r="AR14" s="255"/>
      <c r="AS14" s="255"/>
      <c r="AT14" s="2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35">
      <c r="A15" s="83"/>
      <c r="B15" s="243"/>
      <c r="C15" s="243"/>
      <c r="D15" s="244"/>
      <c r="E15" s="284"/>
      <c r="F15" s="285"/>
      <c r="G15" s="285"/>
      <c r="H15" s="285"/>
      <c r="I15" s="285"/>
      <c r="J15" s="310"/>
      <c r="K15" s="311"/>
      <c r="L15" s="311"/>
      <c r="M15" s="311"/>
      <c r="N15" s="311"/>
      <c r="O15" s="312"/>
      <c r="P15" s="310"/>
      <c r="Q15" s="311"/>
      <c r="R15" s="311"/>
      <c r="S15" s="311"/>
      <c r="T15" s="311"/>
      <c r="U15" s="312"/>
      <c r="V15" s="294"/>
      <c r="W15" s="290"/>
      <c r="X15" s="290"/>
      <c r="Y15" s="290"/>
      <c r="Z15" s="290"/>
      <c r="AA15" s="291"/>
      <c r="AB15" s="294"/>
      <c r="AC15" s="290"/>
      <c r="AD15" s="290"/>
      <c r="AE15" s="290"/>
      <c r="AF15" s="290"/>
      <c r="AG15" s="291"/>
      <c r="AH15" s="301"/>
      <c r="AI15" s="302"/>
      <c r="AJ15" s="302"/>
      <c r="AK15" s="302"/>
      <c r="AL15" s="302"/>
      <c r="AM15" s="303"/>
      <c r="AN15" s="83"/>
      <c r="AO15" s="257"/>
      <c r="AP15" s="258"/>
      <c r="AQ15" s="258"/>
      <c r="AR15" s="258"/>
      <c r="AS15" s="258"/>
      <c r="AT15" s="2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35">
      <c r="A16" s="83"/>
      <c r="B16" s="243"/>
      <c r="C16" s="243"/>
      <c r="D16" s="244"/>
      <c r="E16" s="284"/>
      <c r="F16" s="285"/>
      <c r="G16" s="285"/>
      <c r="H16" s="285"/>
      <c r="I16" s="285"/>
      <c r="J16" s="310" t="e">
        <f>IF(AND(#REF!="Alta",#REF!="Leve"),CONCATENATE("R",#REF!),"")</f>
        <v>#REF!</v>
      </c>
      <c r="K16" s="311"/>
      <c r="L16" s="311" t="e">
        <f>IF(AND(#REF!="Alta",#REF!="Leve"),CONCATENATE("R",#REF!),"")</f>
        <v>#REF!</v>
      </c>
      <c r="M16" s="311"/>
      <c r="N16" s="311" t="e">
        <f>IF(AND(#REF!="Alta",#REF!="Leve"),CONCATENATE("R",#REF!),"")</f>
        <v>#REF!</v>
      </c>
      <c r="O16" s="312"/>
      <c r="P16" s="310" t="e">
        <f>IF(AND(#REF!="Alta",#REF!="Menor"),CONCATENATE("R",#REF!),"")</f>
        <v>#REF!</v>
      </c>
      <c r="Q16" s="311"/>
      <c r="R16" s="311" t="e">
        <f>IF(AND(#REF!="Alta",#REF!="Menor"),CONCATENATE("R",#REF!),"")</f>
        <v>#REF!</v>
      </c>
      <c r="S16" s="311"/>
      <c r="T16" s="311" t="e">
        <f>IF(AND(#REF!="Alta",#REF!="Menor"),CONCATENATE("R",#REF!),"")</f>
        <v>#REF!</v>
      </c>
      <c r="U16" s="312"/>
      <c r="V16" s="294" t="e">
        <f>IF(AND(#REF!="Alta",#REF!="Moderado"),CONCATENATE("R",#REF!),"")</f>
        <v>#REF!</v>
      </c>
      <c r="W16" s="290"/>
      <c r="X16" s="290" t="e">
        <f>IF(AND(#REF!="Alta",#REF!="Moderado"),CONCATENATE("R",#REF!),"")</f>
        <v>#REF!</v>
      </c>
      <c r="Y16" s="290"/>
      <c r="Z16" s="290" t="e">
        <f>IF(AND(#REF!="Alta",#REF!="Moderado"),CONCATENATE("R",#REF!),"")</f>
        <v>#REF!</v>
      </c>
      <c r="AA16" s="291"/>
      <c r="AB16" s="294" t="e">
        <f>IF(AND(#REF!="Alta",#REF!="Mayor"),CONCATENATE("R",#REF!),"")</f>
        <v>#REF!</v>
      </c>
      <c r="AC16" s="290"/>
      <c r="AD16" s="290" t="e">
        <f>IF(AND(#REF!="Alta",#REF!="Mayor"),CONCATENATE("R",#REF!),"")</f>
        <v>#REF!</v>
      </c>
      <c r="AE16" s="290"/>
      <c r="AF16" s="290" t="e">
        <f>IF(AND(#REF!="Alta",#REF!="Mayor"),CONCATENATE("R",#REF!),"")</f>
        <v>#REF!</v>
      </c>
      <c r="AG16" s="291"/>
      <c r="AH16" s="301" t="e">
        <f>IF(AND(#REF!="Alta",#REF!="Catastrófico"),CONCATENATE("R",#REF!),"")</f>
        <v>#REF!</v>
      </c>
      <c r="AI16" s="302"/>
      <c r="AJ16" s="302" t="e">
        <f>IF(AND(#REF!="Alta",#REF!="Catastrófico"),CONCATENATE("R",#REF!),"")</f>
        <v>#REF!</v>
      </c>
      <c r="AK16" s="302"/>
      <c r="AL16" s="302" t="e">
        <f>IF(AND(#REF!="Alta",#REF!="Catastrófico"),CONCATENATE("R",#REF!),"")</f>
        <v>#REF!</v>
      </c>
      <c r="AM16" s="303"/>
      <c r="AN16" s="83"/>
      <c r="AO16" s="257"/>
      <c r="AP16" s="258"/>
      <c r="AQ16" s="258"/>
      <c r="AR16" s="258"/>
      <c r="AS16" s="258"/>
      <c r="AT16" s="2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35">
      <c r="A17" s="83"/>
      <c r="B17" s="243"/>
      <c r="C17" s="243"/>
      <c r="D17" s="244"/>
      <c r="E17" s="284"/>
      <c r="F17" s="285"/>
      <c r="G17" s="285"/>
      <c r="H17" s="285"/>
      <c r="I17" s="285"/>
      <c r="J17" s="310"/>
      <c r="K17" s="311"/>
      <c r="L17" s="311"/>
      <c r="M17" s="311"/>
      <c r="N17" s="311"/>
      <c r="O17" s="312"/>
      <c r="P17" s="310"/>
      <c r="Q17" s="311"/>
      <c r="R17" s="311"/>
      <c r="S17" s="311"/>
      <c r="T17" s="311"/>
      <c r="U17" s="312"/>
      <c r="V17" s="294"/>
      <c r="W17" s="290"/>
      <c r="X17" s="290"/>
      <c r="Y17" s="290"/>
      <c r="Z17" s="290"/>
      <c r="AA17" s="291"/>
      <c r="AB17" s="294"/>
      <c r="AC17" s="290"/>
      <c r="AD17" s="290"/>
      <c r="AE17" s="290"/>
      <c r="AF17" s="290"/>
      <c r="AG17" s="291"/>
      <c r="AH17" s="301"/>
      <c r="AI17" s="302"/>
      <c r="AJ17" s="302"/>
      <c r="AK17" s="302"/>
      <c r="AL17" s="302"/>
      <c r="AM17" s="303"/>
      <c r="AN17" s="83"/>
      <c r="AO17" s="257"/>
      <c r="AP17" s="258"/>
      <c r="AQ17" s="258"/>
      <c r="AR17" s="258"/>
      <c r="AS17" s="258"/>
      <c r="AT17" s="25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35">
      <c r="A18" s="83"/>
      <c r="B18" s="243"/>
      <c r="C18" s="243"/>
      <c r="D18" s="244"/>
      <c r="E18" s="284"/>
      <c r="F18" s="285"/>
      <c r="G18" s="285"/>
      <c r="H18" s="285"/>
      <c r="I18" s="285"/>
      <c r="J18" s="310" t="e">
        <f>IF(AND(#REF!="Alta",#REF!="Leve"),CONCATENATE("R",#REF!),"")</f>
        <v>#REF!</v>
      </c>
      <c r="K18" s="311"/>
      <c r="L18" s="311" t="e">
        <f>IF(AND(#REF!="Alta",#REF!="Leve"),CONCATENATE("R",#REF!),"")</f>
        <v>#REF!</v>
      </c>
      <c r="M18" s="311"/>
      <c r="N18" s="311" t="e">
        <f>IF(AND(#REF!="Alta",#REF!="Leve"),CONCATENATE("R",#REF!),"")</f>
        <v>#REF!</v>
      </c>
      <c r="O18" s="312"/>
      <c r="P18" s="310" t="e">
        <f>IF(AND(#REF!="Alta",#REF!="Menor"),CONCATENATE("R",#REF!),"")</f>
        <v>#REF!</v>
      </c>
      <c r="Q18" s="311"/>
      <c r="R18" s="311" t="e">
        <f>IF(AND(#REF!="Alta",#REF!="Menor"),CONCATENATE("R",#REF!),"")</f>
        <v>#REF!</v>
      </c>
      <c r="S18" s="311"/>
      <c r="T18" s="311" t="e">
        <f>IF(AND(#REF!="Alta",#REF!="Menor"),CONCATENATE("R",#REF!),"")</f>
        <v>#REF!</v>
      </c>
      <c r="U18" s="312"/>
      <c r="V18" s="294" t="e">
        <f>IF(AND(#REF!="Alta",#REF!="Moderado"),CONCATENATE("R",#REF!),"")</f>
        <v>#REF!</v>
      </c>
      <c r="W18" s="290"/>
      <c r="X18" s="290" t="e">
        <f>IF(AND(#REF!="Alta",#REF!="Moderado"),CONCATENATE("R",#REF!),"")</f>
        <v>#REF!</v>
      </c>
      <c r="Y18" s="290"/>
      <c r="Z18" s="290" t="e">
        <f>IF(AND(#REF!="Alta",#REF!="Moderado"),CONCATENATE("R",#REF!),"")</f>
        <v>#REF!</v>
      </c>
      <c r="AA18" s="291"/>
      <c r="AB18" s="294" t="e">
        <f>IF(AND(#REF!="Alta",#REF!="Mayor"),CONCATENATE("R",#REF!),"")</f>
        <v>#REF!</v>
      </c>
      <c r="AC18" s="290"/>
      <c r="AD18" s="290" t="e">
        <f>IF(AND(#REF!="Alta",#REF!="Mayor"),CONCATENATE("R",#REF!),"")</f>
        <v>#REF!</v>
      </c>
      <c r="AE18" s="290"/>
      <c r="AF18" s="290" t="e">
        <f>IF(AND(#REF!="Alta",#REF!="Mayor"),CONCATENATE("R",#REF!),"")</f>
        <v>#REF!</v>
      </c>
      <c r="AG18" s="291"/>
      <c r="AH18" s="301" t="e">
        <f>IF(AND(#REF!="Alta",#REF!="Catastrófico"),CONCATENATE("R",#REF!),"")</f>
        <v>#REF!</v>
      </c>
      <c r="AI18" s="302"/>
      <c r="AJ18" s="302" t="e">
        <f>IF(AND(#REF!="Alta",#REF!="Catastrófico"),CONCATENATE("R",#REF!),"")</f>
        <v>#REF!</v>
      </c>
      <c r="AK18" s="302"/>
      <c r="AL18" s="302" t="e">
        <f>IF(AND(#REF!="Alta",#REF!="Catastrófico"),CONCATENATE("R",#REF!),"")</f>
        <v>#REF!</v>
      </c>
      <c r="AM18" s="303"/>
      <c r="AN18" s="83"/>
      <c r="AO18" s="257"/>
      <c r="AP18" s="258"/>
      <c r="AQ18" s="258"/>
      <c r="AR18" s="258"/>
      <c r="AS18" s="258"/>
      <c r="AT18" s="25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35">
      <c r="A19" s="83"/>
      <c r="B19" s="243"/>
      <c r="C19" s="243"/>
      <c r="D19" s="244"/>
      <c r="E19" s="284"/>
      <c r="F19" s="285"/>
      <c r="G19" s="285"/>
      <c r="H19" s="285"/>
      <c r="I19" s="285"/>
      <c r="J19" s="310"/>
      <c r="K19" s="311"/>
      <c r="L19" s="311"/>
      <c r="M19" s="311"/>
      <c r="N19" s="311"/>
      <c r="O19" s="312"/>
      <c r="P19" s="310"/>
      <c r="Q19" s="311"/>
      <c r="R19" s="311"/>
      <c r="S19" s="311"/>
      <c r="T19" s="311"/>
      <c r="U19" s="312"/>
      <c r="V19" s="294"/>
      <c r="W19" s="290"/>
      <c r="X19" s="290"/>
      <c r="Y19" s="290"/>
      <c r="Z19" s="290"/>
      <c r="AA19" s="291"/>
      <c r="AB19" s="294"/>
      <c r="AC19" s="290"/>
      <c r="AD19" s="290"/>
      <c r="AE19" s="290"/>
      <c r="AF19" s="290"/>
      <c r="AG19" s="291"/>
      <c r="AH19" s="301"/>
      <c r="AI19" s="302"/>
      <c r="AJ19" s="302"/>
      <c r="AK19" s="302"/>
      <c r="AL19" s="302"/>
      <c r="AM19" s="303"/>
      <c r="AN19" s="83"/>
      <c r="AO19" s="257"/>
      <c r="AP19" s="258"/>
      <c r="AQ19" s="258"/>
      <c r="AR19" s="258"/>
      <c r="AS19" s="258"/>
      <c r="AT19" s="25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35">
      <c r="A20" s="83"/>
      <c r="B20" s="243"/>
      <c r="C20" s="243"/>
      <c r="D20" s="244"/>
      <c r="E20" s="284"/>
      <c r="F20" s="285"/>
      <c r="G20" s="285"/>
      <c r="H20" s="285"/>
      <c r="I20" s="285"/>
      <c r="J20" s="310" t="e">
        <f>IF(AND(#REF!="Alta",#REF!="Leve"),CONCATENATE("R",#REF!),"")</f>
        <v>#REF!</v>
      </c>
      <c r="K20" s="311"/>
      <c r="L20" s="311" t="e">
        <f>IF(AND(#REF!="Alta",#REF!="Leve"),CONCATENATE("R",#REF!),"")</f>
        <v>#REF!</v>
      </c>
      <c r="M20" s="311"/>
      <c r="N20" s="311" t="e">
        <f>IF(AND(#REF!="Alta",#REF!="Leve"),CONCATENATE("R",#REF!),"")</f>
        <v>#REF!</v>
      </c>
      <c r="O20" s="312"/>
      <c r="P20" s="310" t="e">
        <f>IF(AND(#REF!="Alta",#REF!="Menor"),CONCATENATE("R",#REF!),"")</f>
        <v>#REF!</v>
      </c>
      <c r="Q20" s="311"/>
      <c r="R20" s="311" t="e">
        <f>IF(AND(#REF!="Alta",#REF!="Menor"),CONCATENATE("R",#REF!),"")</f>
        <v>#REF!</v>
      </c>
      <c r="S20" s="311"/>
      <c r="T20" s="311" t="e">
        <f>IF(AND(#REF!="Alta",#REF!="Menor"),CONCATENATE("R",#REF!),"")</f>
        <v>#REF!</v>
      </c>
      <c r="U20" s="312"/>
      <c r="V20" s="294" t="e">
        <f>IF(AND(#REF!="Alta",#REF!="Moderado"),CONCATENATE("R",#REF!),"")</f>
        <v>#REF!</v>
      </c>
      <c r="W20" s="290"/>
      <c r="X20" s="290" t="e">
        <f>IF(AND(#REF!="Alta",#REF!="Moderado"),CONCATENATE("R",#REF!),"")</f>
        <v>#REF!</v>
      </c>
      <c r="Y20" s="290"/>
      <c r="Z20" s="290" t="e">
        <f>IF(AND(#REF!="Alta",#REF!="Moderado"),CONCATENATE("R",#REF!),"")</f>
        <v>#REF!</v>
      </c>
      <c r="AA20" s="291"/>
      <c r="AB20" s="294" t="e">
        <f>IF(AND(#REF!="Alta",#REF!="Mayor"),CONCATENATE("R",#REF!),"")</f>
        <v>#REF!</v>
      </c>
      <c r="AC20" s="290"/>
      <c r="AD20" s="290" t="e">
        <f>IF(AND(#REF!="Alta",#REF!="Mayor"),CONCATENATE("R",#REF!),"")</f>
        <v>#REF!</v>
      </c>
      <c r="AE20" s="290"/>
      <c r="AF20" s="290" t="e">
        <f>IF(AND(#REF!="Alta",#REF!="Mayor"),CONCATENATE("R",#REF!),"")</f>
        <v>#REF!</v>
      </c>
      <c r="AG20" s="291"/>
      <c r="AH20" s="301" t="e">
        <f>IF(AND(#REF!="Alta",#REF!="Catastrófico"),CONCATENATE("R",#REF!),"")</f>
        <v>#REF!</v>
      </c>
      <c r="AI20" s="302"/>
      <c r="AJ20" s="302" t="e">
        <f>IF(AND(#REF!="Alta",#REF!="Catastrófico"),CONCATENATE("R",#REF!),"")</f>
        <v>#REF!</v>
      </c>
      <c r="AK20" s="302"/>
      <c r="AL20" s="302" t="e">
        <f>IF(AND(#REF!="Alta",#REF!="Catastrófico"),CONCATENATE("R",#REF!),"")</f>
        <v>#REF!</v>
      </c>
      <c r="AM20" s="303"/>
      <c r="AN20" s="83"/>
      <c r="AO20" s="257"/>
      <c r="AP20" s="258"/>
      <c r="AQ20" s="258"/>
      <c r="AR20" s="258"/>
      <c r="AS20" s="258"/>
      <c r="AT20" s="25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4">
      <c r="A21" s="83"/>
      <c r="B21" s="243"/>
      <c r="C21" s="243"/>
      <c r="D21" s="244"/>
      <c r="E21" s="287"/>
      <c r="F21" s="288"/>
      <c r="G21" s="288"/>
      <c r="H21" s="288"/>
      <c r="I21" s="288"/>
      <c r="J21" s="313"/>
      <c r="K21" s="314"/>
      <c r="L21" s="314"/>
      <c r="M21" s="314"/>
      <c r="N21" s="314"/>
      <c r="O21" s="315"/>
      <c r="P21" s="313"/>
      <c r="Q21" s="314"/>
      <c r="R21" s="314"/>
      <c r="S21" s="314"/>
      <c r="T21" s="314"/>
      <c r="U21" s="315"/>
      <c r="V21" s="298"/>
      <c r="W21" s="299"/>
      <c r="X21" s="299"/>
      <c r="Y21" s="299"/>
      <c r="Z21" s="299"/>
      <c r="AA21" s="300"/>
      <c r="AB21" s="298"/>
      <c r="AC21" s="299"/>
      <c r="AD21" s="299"/>
      <c r="AE21" s="299"/>
      <c r="AF21" s="299"/>
      <c r="AG21" s="300"/>
      <c r="AH21" s="304"/>
      <c r="AI21" s="305"/>
      <c r="AJ21" s="305"/>
      <c r="AK21" s="305"/>
      <c r="AL21" s="305"/>
      <c r="AM21" s="306"/>
      <c r="AN21" s="83"/>
      <c r="AO21" s="260"/>
      <c r="AP21" s="261"/>
      <c r="AQ21" s="261"/>
      <c r="AR21" s="261"/>
      <c r="AS21" s="261"/>
      <c r="AT21" s="2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35">
      <c r="A22" s="83"/>
      <c r="B22" s="243"/>
      <c r="C22" s="243"/>
      <c r="D22" s="244"/>
      <c r="E22" s="281" t="s">
        <v>117</v>
      </c>
      <c r="F22" s="282"/>
      <c r="G22" s="282"/>
      <c r="H22" s="282"/>
      <c r="I22" s="283"/>
      <c r="J22" s="316" t="e">
        <f>IF(AND(#REF!="Media",#REF!="Leve"),CONCATENATE("R",#REF!),"")</f>
        <v>#REF!</v>
      </c>
      <c r="K22" s="317"/>
      <c r="L22" s="317" t="e">
        <f>IF(AND(#REF!="Media",#REF!="Leve"),CONCATENATE("R",#REF!),"")</f>
        <v>#REF!</v>
      </c>
      <c r="M22" s="317"/>
      <c r="N22" s="317" t="e">
        <f>IF(AND(#REF!="Media",#REF!="Leve"),CONCATENATE("R",#REF!),"")</f>
        <v>#REF!</v>
      </c>
      <c r="O22" s="318"/>
      <c r="P22" s="316" t="e">
        <f>IF(AND(#REF!="Media",#REF!="Menor"),CONCATENATE("R",#REF!),"")</f>
        <v>#REF!</v>
      </c>
      <c r="Q22" s="317"/>
      <c r="R22" s="317" t="e">
        <f>IF(AND(#REF!="Media",#REF!="Menor"),CONCATENATE("R",#REF!),"")</f>
        <v>#REF!</v>
      </c>
      <c r="S22" s="317"/>
      <c r="T22" s="317" t="e">
        <f>IF(AND(#REF!="Media",#REF!="Menor"),CONCATENATE("R",#REF!),"")</f>
        <v>#REF!</v>
      </c>
      <c r="U22" s="318"/>
      <c r="V22" s="316" t="e">
        <f>IF(AND(#REF!="Media",#REF!="Moderado"),CONCATENATE("R",#REF!),"")</f>
        <v>#REF!</v>
      </c>
      <c r="W22" s="317"/>
      <c r="X22" s="317" t="e">
        <f>IF(AND(#REF!="Media",#REF!="Moderado"),CONCATENATE("R",#REF!),"")</f>
        <v>#REF!</v>
      </c>
      <c r="Y22" s="317"/>
      <c r="Z22" s="317" t="e">
        <f>IF(AND(#REF!="Media",#REF!="Moderado"),CONCATENATE("R",#REF!),"")</f>
        <v>#REF!</v>
      </c>
      <c r="AA22" s="318"/>
      <c r="AB22" s="292" t="e">
        <f>IF(AND(#REF!="Media",#REF!="Mayor"),CONCATENATE("R",#REF!),"")</f>
        <v>#REF!</v>
      </c>
      <c r="AC22" s="293"/>
      <c r="AD22" s="293" t="e">
        <f>IF(AND(#REF!="Media",#REF!="Mayor"),CONCATENATE("R",#REF!),"")</f>
        <v>#REF!</v>
      </c>
      <c r="AE22" s="293"/>
      <c r="AF22" s="293" t="e">
        <f>IF(AND(#REF!="Media",#REF!="Mayor"),CONCATENATE("R",#REF!),"")</f>
        <v>#REF!</v>
      </c>
      <c r="AG22" s="295"/>
      <c r="AH22" s="307" t="e">
        <f>IF(AND(#REF!="Media",#REF!="Catastrófico"),CONCATENATE("R",#REF!),"")</f>
        <v>#REF!</v>
      </c>
      <c r="AI22" s="308"/>
      <c r="AJ22" s="308" t="e">
        <f>IF(AND(#REF!="Media",#REF!="Catastrófico"),CONCATENATE("R",#REF!),"")</f>
        <v>#REF!</v>
      </c>
      <c r="AK22" s="308"/>
      <c r="AL22" s="308" t="e">
        <f>IF(AND(#REF!="Media",#REF!="Catastrófico"),CONCATENATE("R",#REF!),"")</f>
        <v>#REF!</v>
      </c>
      <c r="AM22" s="309"/>
      <c r="AN22" s="83"/>
      <c r="AO22" s="263" t="s">
        <v>81</v>
      </c>
      <c r="AP22" s="264"/>
      <c r="AQ22" s="264"/>
      <c r="AR22" s="264"/>
      <c r="AS22" s="264"/>
      <c r="AT22" s="26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35">
      <c r="A23" s="83"/>
      <c r="B23" s="243"/>
      <c r="C23" s="243"/>
      <c r="D23" s="244"/>
      <c r="E23" s="284"/>
      <c r="F23" s="285"/>
      <c r="G23" s="285"/>
      <c r="H23" s="285"/>
      <c r="I23" s="286"/>
      <c r="J23" s="310"/>
      <c r="K23" s="311"/>
      <c r="L23" s="311"/>
      <c r="M23" s="311"/>
      <c r="N23" s="311"/>
      <c r="O23" s="312"/>
      <c r="P23" s="310"/>
      <c r="Q23" s="311"/>
      <c r="R23" s="311"/>
      <c r="S23" s="311"/>
      <c r="T23" s="311"/>
      <c r="U23" s="312"/>
      <c r="V23" s="310"/>
      <c r="W23" s="311"/>
      <c r="X23" s="311"/>
      <c r="Y23" s="311"/>
      <c r="Z23" s="311"/>
      <c r="AA23" s="312"/>
      <c r="AB23" s="294"/>
      <c r="AC23" s="290"/>
      <c r="AD23" s="290"/>
      <c r="AE23" s="290"/>
      <c r="AF23" s="290"/>
      <c r="AG23" s="291"/>
      <c r="AH23" s="301"/>
      <c r="AI23" s="302"/>
      <c r="AJ23" s="302"/>
      <c r="AK23" s="302"/>
      <c r="AL23" s="302"/>
      <c r="AM23" s="303"/>
      <c r="AN23" s="83"/>
      <c r="AO23" s="266"/>
      <c r="AP23" s="267"/>
      <c r="AQ23" s="267"/>
      <c r="AR23" s="267"/>
      <c r="AS23" s="267"/>
      <c r="AT23" s="26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35">
      <c r="A24" s="83"/>
      <c r="B24" s="243"/>
      <c r="C24" s="243"/>
      <c r="D24" s="244"/>
      <c r="E24" s="284"/>
      <c r="F24" s="285"/>
      <c r="G24" s="285"/>
      <c r="H24" s="285"/>
      <c r="I24" s="286"/>
      <c r="J24" s="310" t="e">
        <f>IF(AND(#REF!="Media",#REF!="Leve"),CONCATENATE("R",#REF!),"")</f>
        <v>#REF!</v>
      </c>
      <c r="K24" s="311"/>
      <c r="L24" s="311" t="e">
        <f>IF(AND(#REF!="Media",#REF!="Leve"),CONCATENATE("R",#REF!),"")</f>
        <v>#REF!</v>
      </c>
      <c r="M24" s="311"/>
      <c r="N24" s="311" t="e">
        <f>IF(AND(#REF!="Media",#REF!="Leve"),CONCATENATE("R",#REF!),"")</f>
        <v>#REF!</v>
      </c>
      <c r="O24" s="312"/>
      <c r="P24" s="310" t="e">
        <f>IF(AND(#REF!="Media",#REF!="Menor"),CONCATENATE("R",#REF!),"")</f>
        <v>#REF!</v>
      </c>
      <c r="Q24" s="311"/>
      <c r="R24" s="311" t="e">
        <f>IF(AND(#REF!="Media",#REF!="Menor"),CONCATENATE("R",#REF!),"")</f>
        <v>#REF!</v>
      </c>
      <c r="S24" s="311"/>
      <c r="T24" s="311" t="e">
        <f>IF(AND(#REF!="Media",#REF!="Menor"),CONCATENATE("R",#REF!),"")</f>
        <v>#REF!</v>
      </c>
      <c r="U24" s="312"/>
      <c r="V24" s="310" t="e">
        <f>IF(AND(#REF!="Media",#REF!="Moderado"),CONCATENATE("R",#REF!),"")</f>
        <v>#REF!</v>
      </c>
      <c r="W24" s="311"/>
      <c r="X24" s="311" t="e">
        <f>IF(AND(#REF!="Media",#REF!="Moderado"),CONCATENATE("R",#REF!),"")</f>
        <v>#REF!</v>
      </c>
      <c r="Y24" s="311"/>
      <c r="Z24" s="311" t="e">
        <f>IF(AND(#REF!="Media",#REF!="Moderado"),CONCATENATE("R",#REF!),"")</f>
        <v>#REF!</v>
      </c>
      <c r="AA24" s="312"/>
      <c r="AB24" s="294" t="e">
        <f>IF(AND(#REF!="Media",#REF!="Mayor"),CONCATENATE("R",#REF!),"")</f>
        <v>#REF!</v>
      </c>
      <c r="AC24" s="290"/>
      <c r="AD24" s="290" t="e">
        <f>IF(AND(#REF!="Media",#REF!="Mayor"),CONCATENATE("R",#REF!),"")</f>
        <v>#REF!</v>
      </c>
      <c r="AE24" s="290"/>
      <c r="AF24" s="290" t="e">
        <f>IF(AND(#REF!="Media",#REF!="Mayor"),CONCATENATE("R",#REF!),"")</f>
        <v>#REF!</v>
      </c>
      <c r="AG24" s="291"/>
      <c r="AH24" s="301" t="e">
        <f>IF(AND(#REF!="Media",#REF!="Catastrófico"),CONCATENATE("R",#REF!),"")</f>
        <v>#REF!</v>
      </c>
      <c r="AI24" s="302"/>
      <c r="AJ24" s="302" t="e">
        <f>IF(AND(#REF!="Media",#REF!="Catastrófico"),CONCATENATE("R",#REF!),"")</f>
        <v>#REF!</v>
      </c>
      <c r="AK24" s="302"/>
      <c r="AL24" s="302" t="e">
        <f>IF(AND(#REF!="Media",#REF!="Catastrófico"),CONCATENATE("R",#REF!),"")</f>
        <v>#REF!</v>
      </c>
      <c r="AM24" s="303"/>
      <c r="AN24" s="83"/>
      <c r="AO24" s="266"/>
      <c r="AP24" s="267"/>
      <c r="AQ24" s="267"/>
      <c r="AR24" s="267"/>
      <c r="AS24" s="267"/>
      <c r="AT24" s="26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35">
      <c r="A25" s="83"/>
      <c r="B25" s="243"/>
      <c r="C25" s="243"/>
      <c r="D25" s="244"/>
      <c r="E25" s="284"/>
      <c r="F25" s="285"/>
      <c r="G25" s="285"/>
      <c r="H25" s="285"/>
      <c r="I25" s="286"/>
      <c r="J25" s="310"/>
      <c r="K25" s="311"/>
      <c r="L25" s="311"/>
      <c r="M25" s="311"/>
      <c r="N25" s="311"/>
      <c r="O25" s="312"/>
      <c r="P25" s="310"/>
      <c r="Q25" s="311"/>
      <c r="R25" s="311"/>
      <c r="S25" s="311"/>
      <c r="T25" s="311"/>
      <c r="U25" s="312"/>
      <c r="V25" s="310"/>
      <c r="W25" s="311"/>
      <c r="X25" s="311"/>
      <c r="Y25" s="311"/>
      <c r="Z25" s="311"/>
      <c r="AA25" s="312"/>
      <c r="AB25" s="294"/>
      <c r="AC25" s="290"/>
      <c r="AD25" s="290"/>
      <c r="AE25" s="290"/>
      <c r="AF25" s="290"/>
      <c r="AG25" s="291"/>
      <c r="AH25" s="301"/>
      <c r="AI25" s="302"/>
      <c r="AJ25" s="302"/>
      <c r="AK25" s="302"/>
      <c r="AL25" s="302"/>
      <c r="AM25" s="303"/>
      <c r="AN25" s="83"/>
      <c r="AO25" s="266"/>
      <c r="AP25" s="267"/>
      <c r="AQ25" s="267"/>
      <c r="AR25" s="267"/>
      <c r="AS25" s="267"/>
      <c r="AT25" s="26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35">
      <c r="A26" s="83"/>
      <c r="B26" s="243"/>
      <c r="C26" s="243"/>
      <c r="D26" s="244"/>
      <c r="E26" s="284"/>
      <c r="F26" s="285"/>
      <c r="G26" s="285"/>
      <c r="H26" s="285"/>
      <c r="I26" s="286"/>
      <c r="J26" s="310" t="e">
        <f>IF(AND(#REF!="Media",#REF!="Leve"),CONCATENATE("R",#REF!),"")</f>
        <v>#REF!</v>
      </c>
      <c r="K26" s="311"/>
      <c r="L26" s="311" t="e">
        <f>IF(AND(#REF!="Media",#REF!="Leve"),CONCATENATE("R",#REF!),"")</f>
        <v>#REF!</v>
      </c>
      <c r="M26" s="311"/>
      <c r="N26" s="311" t="e">
        <f>IF(AND(#REF!="Media",#REF!="Leve"),CONCATENATE("R",#REF!),"")</f>
        <v>#REF!</v>
      </c>
      <c r="O26" s="312"/>
      <c r="P26" s="310" t="e">
        <f>IF(AND(#REF!="Media",#REF!="Menor"),CONCATENATE("R",#REF!),"")</f>
        <v>#REF!</v>
      </c>
      <c r="Q26" s="311"/>
      <c r="R26" s="311" t="e">
        <f>IF(AND(#REF!="Media",#REF!="Menor"),CONCATENATE("R",#REF!),"")</f>
        <v>#REF!</v>
      </c>
      <c r="S26" s="311"/>
      <c r="T26" s="311" t="e">
        <f>IF(AND(#REF!="Media",#REF!="Menor"),CONCATENATE("R",#REF!),"")</f>
        <v>#REF!</v>
      </c>
      <c r="U26" s="312"/>
      <c r="V26" s="310" t="e">
        <f>IF(AND(#REF!="Media",#REF!="Moderado"),CONCATENATE("R",#REF!),"")</f>
        <v>#REF!</v>
      </c>
      <c r="W26" s="311"/>
      <c r="X26" s="311" t="e">
        <f>IF(AND(#REF!="Media",#REF!="Moderado"),CONCATENATE("R",#REF!),"")</f>
        <v>#REF!</v>
      </c>
      <c r="Y26" s="311"/>
      <c r="Z26" s="311" t="e">
        <f>IF(AND(#REF!="Media",#REF!="Moderado"),CONCATENATE("R",#REF!),"")</f>
        <v>#REF!</v>
      </c>
      <c r="AA26" s="312"/>
      <c r="AB26" s="294" t="e">
        <f>IF(AND(#REF!="Media",#REF!="Mayor"),CONCATENATE("R",#REF!),"")</f>
        <v>#REF!</v>
      </c>
      <c r="AC26" s="290"/>
      <c r="AD26" s="290" t="e">
        <f>IF(AND(#REF!="Media",#REF!="Mayor"),CONCATENATE("R",#REF!),"")</f>
        <v>#REF!</v>
      </c>
      <c r="AE26" s="290"/>
      <c r="AF26" s="290" t="e">
        <f>IF(AND(#REF!="Media",#REF!="Mayor"),CONCATENATE("R",#REF!),"")</f>
        <v>#REF!</v>
      </c>
      <c r="AG26" s="291"/>
      <c r="AH26" s="301" t="e">
        <f>IF(AND(#REF!="Media",#REF!="Catastrófico"),CONCATENATE("R",#REF!),"")</f>
        <v>#REF!</v>
      </c>
      <c r="AI26" s="302"/>
      <c r="AJ26" s="302" t="e">
        <f>IF(AND(#REF!="Media",#REF!="Catastrófico"),CONCATENATE("R",#REF!),"")</f>
        <v>#REF!</v>
      </c>
      <c r="AK26" s="302"/>
      <c r="AL26" s="302" t="e">
        <f>IF(AND(#REF!="Media",#REF!="Catastrófico"),CONCATENATE("R",#REF!),"")</f>
        <v>#REF!</v>
      </c>
      <c r="AM26" s="303"/>
      <c r="AN26" s="83"/>
      <c r="AO26" s="266"/>
      <c r="AP26" s="267"/>
      <c r="AQ26" s="267"/>
      <c r="AR26" s="267"/>
      <c r="AS26" s="267"/>
      <c r="AT26" s="26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35">
      <c r="A27" s="83"/>
      <c r="B27" s="243"/>
      <c r="C27" s="243"/>
      <c r="D27" s="244"/>
      <c r="E27" s="284"/>
      <c r="F27" s="285"/>
      <c r="G27" s="285"/>
      <c r="H27" s="285"/>
      <c r="I27" s="286"/>
      <c r="J27" s="310"/>
      <c r="K27" s="311"/>
      <c r="L27" s="311"/>
      <c r="M27" s="311"/>
      <c r="N27" s="311"/>
      <c r="O27" s="312"/>
      <c r="P27" s="310"/>
      <c r="Q27" s="311"/>
      <c r="R27" s="311"/>
      <c r="S27" s="311"/>
      <c r="T27" s="311"/>
      <c r="U27" s="312"/>
      <c r="V27" s="310"/>
      <c r="W27" s="311"/>
      <c r="X27" s="311"/>
      <c r="Y27" s="311"/>
      <c r="Z27" s="311"/>
      <c r="AA27" s="312"/>
      <c r="AB27" s="294"/>
      <c r="AC27" s="290"/>
      <c r="AD27" s="290"/>
      <c r="AE27" s="290"/>
      <c r="AF27" s="290"/>
      <c r="AG27" s="291"/>
      <c r="AH27" s="301"/>
      <c r="AI27" s="302"/>
      <c r="AJ27" s="302"/>
      <c r="AK27" s="302"/>
      <c r="AL27" s="302"/>
      <c r="AM27" s="303"/>
      <c r="AN27" s="83"/>
      <c r="AO27" s="266"/>
      <c r="AP27" s="267"/>
      <c r="AQ27" s="267"/>
      <c r="AR27" s="267"/>
      <c r="AS27" s="267"/>
      <c r="AT27" s="2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35">
      <c r="A28" s="83"/>
      <c r="B28" s="243"/>
      <c r="C28" s="243"/>
      <c r="D28" s="244"/>
      <c r="E28" s="284"/>
      <c r="F28" s="285"/>
      <c r="G28" s="285"/>
      <c r="H28" s="285"/>
      <c r="I28" s="286"/>
      <c r="J28" s="310" t="e">
        <f>IF(AND(#REF!="Media",#REF!="Leve"),CONCATENATE("R",#REF!),"")</f>
        <v>#REF!</v>
      </c>
      <c r="K28" s="311"/>
      <c r="L28" s="311" t="e">
        <f>IF(AND(#REF!="Media",#REF!="Leve"),CONCATENATE("R",#REF!),"")</f>
        <v>#REF!</v>
      </c>
      <c r="M28" s="311"/>
      <c r="N28" s="311" t="e">
        <f>IF(AND(#REF!="Media",#REF!="Leve"),CONCATENATE("R",#REF!),"")</f>
        <v>#REF!</v>
      </c>
      <c r="O28" s="312"/>
      <c r="P28" s="310" t="e">
        <f>IF(AND(#REF!="Media",#REF!="Menor"),CONCATENATE("R",#REF!),"")</f>
        <v>#REF!</v>
      </c>
      <c r="Q28" s="311"/>
      <c r="R28" s="311" t="e">
        <f>IF(AND(#REF!="Media",#REF!="Menor"),CONCATENATE("R",#REF!),"")</f>
        <v>#REF!</v>
      </c>
      <c r="S28" s="311"/>
      <c r="T28" s="311" t="e">
        <f>IF(AND(#REF!="Media",#REF!="Menor"),CONCATENATE("R",#REF!),"")</f>
        <v>#REF!</v>
      </c>
      <c r="U28" s="312"/>
      <c r="V28" s="310" t="e">
        <f>IF(AND(#REF!="Media",#REF!="Moderado"),CONCATENATE("R",#REF!),"")</f>
        <v>#REF!</v>
      </c>
      <c r="W28" s="311"/>
      <c r="X28" s="311" t="e">
        <f>IF(AND(#REF!="Media",#REF!="Moderado"),CONCATENATE("R",#REF!),"")</f>
        <v>#REF!</v>
      </c>
      <c r="Y28" s="311"/>
      <c r="Z28" s="311" t="e">
        <f>IF(AND(#REF!="Media",#REF!="Moderado"),CONCATENATE("R",#REF!),"")</f>
        <v>#REF!</v>
      </c>
      <c r="AA28" s="312"/>
      <c r="AB28" s="294" t="e">
        <f>IF(AND(#REF!="Media",#REF!="Mayor"),CONCATENATE("R",#REF!),"")</f>
        <v>#REF!</v>
      </c>
      <c r="AC28" s="290"/>
      <c r="AD28" s="290" t="e">
        <f>IF(AND(#REF!="Media",#REF!="Mayor"),CONCATENATE("R",#REF!),"")</f>
        <v>#REF!</v>
      </c>
      <c r="AE28" s="290"/>
      <c r="AF28" s="290" t="e">
        <f>IF(AND(#REF!="Media",#REF!="Mayor"),CONCATENATE("R",#REF!),"")</f>
        <v>#REF!</v>
      </c>
      <c r="AG28" s="291"/>
      <c r="AH28" s="301" t="e">
        <f>IF(AND(#REF!="Media",#REF!="Catastrófico"),CONCATENATE("R",#REF!),"")</f>
        <v>#REF!</v>
      </c>
      <c r="AI28" s="302"/>
      <c r="AJ28" s="302" t="e">
        <f>IF(AND(#REF!="Media",#REF!="Catastrófico"),CONCATENATE("R",#REF!),"")</f>
        <v>#REF!</v>
      </c>
      <c r="AK28" s="302"/>
      <c r="AL28" s="302" t="e">
        <f>IF(AND(#REF!="Media",#REF!="Catastrófico"),CONCATENATE("R",#REF!),"")</f>
        <v>#REF!</v>
      </c>
      <c r="AM28" s="303"/>
      <c r="AN28" s="83"/>
      <c r="AO28" s="266"/>
      <c r="AP28" s="267"/>
      <c r="AQ28" s="267"/>
      <c r="AR28" s="267"/>
      <c r="AS28" s="267"/>
      <c r="AT28" s="2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 thickBot="1" x14ac:dyDescent="0.4">
      <c r="A29" s="83"/>
      <c r="B29" s="243"/>
      <c r="C29" s="243"/>
      <c r="D29" s="244"/>
      <c r="E29" s="287"/>
      <c r="F29" s="288"/>
      <c r="G29" s="288"/>
      <c r="H29" s="288"/>
      <c r="I29" s="289"/>
      <c r="J29" s="310"/>
      <c r="K29" s="311"/>
      <c r="L29" s="311"/>
      <c r="M29" s="311"/>
      <c r="N29" s="311"/>
      <c r="O29" s="312"/>
      <c r="P29" s="313"/>
      <c r="Q29" s="314"/>
      <c r="R29" s="314"/>
      <c r="S29" s="314"/>
      <c r="T29" s="314"/>
      <c r="U29" s="315"/>
      <c r="V29" s="313"/>
      <c r="W29" s="314"/>
      <c r="X29" s="314"/>
      <c r="Y29" s="314"/>
      <c r="Z29" s="314"/>
      <c r="AA29" s="315"/>
      <c r="AB29" s="298"/>
      <c r="AC29" s="299"/>
      <c r="AD29" s="299"/>
      <c r="AE29" s="299"/>
      <c r="AF29" s="299"/>
      <c r="AG29" s="300"/>
      <c r="AH29" s="304"/>
      <c r="AI29" s="305"/>
      <c r="AJ29" s="305"/>
      <c r="AK29" s="305"/>
      <c r="AL29" s="305"/>
      <c r="AM29" s="306"/>
      <c r="AN29" s="83"/>
      <c r="AO29" s="269"/>
      <c r="AP29" s="270"/>
      <c r="AQ29" s="270"/>
      <c r="AR29" s="270"/>
      <c r="AS29" s="270"/>
      <c r="AT29" s="27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35">
      <c r="A30" s="83"/>
      <c r="B30" s="243"/>
      <c r="C30" s="243"/>
      <c r="D30" s="244"/>
      <c r="E30" s="281" t="s">
        <v>114</v>
      </c>
      <c r="F30" s="282"/>
      <c r="G30" s="282"/>
      <c r="H30" s="282"/>
      <c r="I30" s="282"/>
      <c r="J30" s="325" t="e">
        <f>IF(AND(#REF!="Baja",#REF!="Leve"),CONCATENATE("R",#REF!),"")</f>
        <v>#REF!</v>
      </c>
      <c r="K30" s="326"/>
      <c r="L30" s="326" t="e">
        <f>IF(AND(#REF!="Baja",#REF!="Leve"),CONCATENATE("R",#REF!),"")</f>
        <v>#REF!</v>
      </c>
      <c r="M30" s="326"/>
      <c r="N30" s="326" t="e">
        <f>IF(AND(#REF!="Baja",#REF!="Leve"),CONCATENATE("R",#REF!),"")</f>
        <v>#REF!</v>
      </c>
      <c r="O30" s="327"/>
      <c r="P30" s="317" t="e">
        <f>IF(AND(#REF!="Baja",#REF!="Menor"),CONCATENATE("R",#REF!),"")</f>
        <v>#REF!</v>
      </c>
      <c r="Q30" s="317"/>
      <c r="R30" s="317" t="e">
        <f>IF(AND(#REF!="Baja",#REF!="Menor"),CONCATENATE("R",#REF!),"")</f>
        <v>#REF!</v>
      </c>
      <c r="S30" s="317"/>
      <c r="T30" s="317" t="e">
        <f>IF(AND(#REF!="Baja",#REF!="Menor"),CONCATENATE("R",#REF!),"")</f>
        <v>#REF!</v>
      </c>
      <c r="U30" s="318"/>
      <c r="V30" s="316" t="e">
        <f>IF(AND(#REF!="Baja",#REF!="Moderado"),CONCATENATE("R",#REF!),"")</f>
        <v>#REF!</v>
      </c>
      <c r="W30" s="317"/>
      <c r="X30" s="317" t="e">
        <f>IF(AND(#REF!="Baja",#REF!="Moderado"),CONCATENATE("R",#REF!),"")</f>
        <v>#REF!</v>
      </c>
      <c r="Y30" s="317"/>
      <c r="Z30" s="317" t="e">
        <f>IF(AND(#REF!="Baja",#REF!="Moderado"),CONCATENATE("R",#REF!),"")</f>
        <v>#REF!</v>
      </c>
      <c r="AA30" s="318"/>
      <c r="AB30" s="292" t="e">
        <f>IF(AND(#REF!="Baja",#REF!="Mayor"),CONCATENATE("R",#REF!),"")</f>
        <v>#REF!</v>
      </c>
      <c r="AC30" s="293"/>
      <c r="AD30" s="293" t="e">
        <f>IF(AND(#REF!="Baja",#REF!="Mayor"),CONCATENATE("R",#REF!),"")</f>
        <v>#REF!</v>
      </c>
      <c r="AE30" s="293"/>
      <c r="AF30" s="293" t="e">
        <f>IF(AND(#REF!="Baja",#REF!="Mayor"),CONCATENATE("R",#REF!),"")</f>
        <v>#REF!</v>
      </c>
      <c r="AG30" s="295"/>
      <c r="AH30" s="307" t="e">
        <f>IF(AND(#REF!="Baja",#REF!="Catastrófico"),CONCATENATE("R",#REF!),"")</f>
        <v>#REF!</v>
      </c>
      <c r="AI30" s="308"/>
      <c r="AJ30" s="308" t="e">
        <f>IF(AND(#REF!="Baja",#REF!="Catastrófico"),CONCATENATE("R",#REF!),"")</f>
        <v>#REF!</v>
      </c>
      <c r="AK30" s="308"/>
      <c r="AL30" s="308" t="e">
        <f>IF(AND(#REF!="Baja",#REF!="Catastrófico"),CONCATENATE("R",#REF!),"")</f>
        <v>#REF!</v>
      </c>
      <c r="AM30" s="309"/>
      <c r="AN30" s="83"/>
      <c r="AO30" s="272" t="s">
        <v>82</v>
      </c>
      <c r="AP30" s="273"/>
      <c r="AQ30" s="273"/>
      <c r="AR30" s="273"/>
      <c r="AS30" s="273"/>
      <c r="AT30" s="2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35">
      <c r="A31" s="83"/>
      <c r="B31" s="243"/>
      <c r="C31" s="243"/>
      <c r="D31" s="244"/>
      <c r="E31" s="284"/>
      <c r="F31" s="285"/>
      <c r="G31" s="285"/>
      <c r="H31" s="285"/>
      <c r="I31" s="285"/>
      <c r="J31" s="321"/>
      <c r="K31" s="319"/>
      <c r="L31" s="319"/>
      <c r="M31" s="319"/>
      <c r="N31" s="319"/>
      <c r="O31" s="320"/>
      <c r="P31" s="311"/>
      <c r="Q31" s="311"/>
      <c r="R31" s="311"/>
      <c r="S31" s="311"/>
      <c r="T31" s="311"/>
      <c r="U31" s="312"/>
      <c r="V31" s="310"/>
      <c r="W31" s="311"/>
      <c r="X31" s="311"/>
      <c r="Y31" s="311"/>
      <c r="Z31" s="311"/>
      <c r="AA31" s="312"/>
      <c r="AB31" s="294"/>
      <c r="AC31" s="290"/>
      <c r="AD31" s="290"/>
      <c r="AE31" s="290"/>
      <c r="AF31" s="290"/>
      <c r="AG31" s="291"/>
      <c r="AH31" s="301"/>
      <c r="AI31" s="302"/>
      <c r="AJ31" s="302"/>
      <c r="AK31" s="302"/>
      <c r="AL31" s="302"/>
      <c r="AM31" s="303"/>
      <c r="AN31" s="83"/>
      <c r="AO31" s="275"/>
      <c r="AP31" s="276"/>
      <c r="AQ31" s="276"/>
      <c r="AR31" s="276"/>
      <c r="AS31" s="276"/>
      <c r="AT31" s="2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35">
      <c r="A32" s="83"/>
      <c r="B32" s="243"/>
      <c r="C32" s="243"/>
      <c r="D32" s="244"/>
      <c r="E32" s="284"/>
      <c r="F32" s="285"/>
      <c r="G32" s="285"/>
      <c r="H32" s="285"/>
      <c r="I32" s="285"/>
      <c r="J32" s="321" t="e">
        <f>IF(AND(#REF!="Baja",#REF!="Leve"),CONCATENATE("R",#REF!),"")</f>
        <v>#REF!</v>
      </c>
      <c r="K32" s="319"/>
      <c r="L32" s="319" t="e">
        <f>IF(AND(#REF!="Baja",#REF!="Leve"),CONCATENATE("R",#REF!),"")</f>
        <v>#REF!</v>
      </c>
      <c r="M32" s="319"/>
      <c r="N32" s="319" t="e">
        <f>IF(AND(#REF!="Baja",#REF!="Leve"),CONCATENATE("R",#REF!),"")</f>
        <v>#REF!</v>
      </c>
      <c r="O32" s="320"/>
      <c r="P32" s="311" t="e">
        <f>IF(AND(#REF!="Baja",#REF!="Menor"),CONCATENATE("R",#REF!),"")</f>
        <v>#REF!</v>
      </c>
      <c r="Q32" s="311"/>
      <c r="R32" s="311" t="e">
        <f>IF(AND(#REF!="Baja",#REF!="Menor"),CONCATENATE("R",#REF!),"")</f>
        <v>#REF!</v>
      </c>
      <c r="S32" s="311"/>
      <c r="T32" s="311" t="e">
        <f>IF(AND(#REF!="Baja",#REF!="Menor"),CONCATENATE("R",#REF!),"")</f>
        <v>#REF!</v>
      </c>
      <c r="U32" s="312"/>
      <c r="V32" s="310" t="e">
        <f>IF(AND(#REF!="Baja",#REF!="Moderado"),CONCATENATE("R",#REF!),"")</f>
        <v>#REF!</v>
      </c>
      <c r="W32" s="311"/>
      <c r="X32" s="311" t="e">
        <f>IF(AND(#REF!="Baja",#REF!="Moderado"),CONCATENATE("R",#REF!),"")</f>
        <v>#REF!</v>
      </c>
      <c r="Y32" s="311"/>
      <c r="Z32" s="311" t="e">
        <f>IF(AND(#REF!="Baja",#REF!="Moderado"),CONCATENATE("R",#REF!),"")</f>
        <v>#REF!</v>
      </c>
      <c r="AA32" s="312"/>
      <c r="AB32" s="294" t="e">
        <f>IF(AND(#REF!="Baja",#REF!="Mayor"),CONCATENATE("R",#REF!),"")</f>
        <v>#REF!</v>
      </c>
      <c r="AC32" s="290"/>
      <c r="AD32" s="290" t="e">
        <f>IF(AND(#REF!="Baja",#REF!="Mayor"),CONCATENATE("R",#REF!),"")</f>
        <v>#REF!</v>
      </c>
      <c r="AE32" s="290"/>
      <c r="AF32" s="290" t="e">
        <f>IF(AND(#REF!="Baja",#REF!="Mayor"),CONCATENATE("R",#REF!),"")</f>
        <v>#REF!</v>
      </c>
      <c r="AG32" s="291"/>
      <c r="AH32" s="301" t="e">
        <f>IF(AND(#REF!="Baja",#REF!="Catastrófico"),CONCATENATE("R",#REF!),"")</f>
        <v>#REF!</v>
      </c>
      <c r="AI32" s="302"/>
      <c r="AJ32" s="302" t="e">
        <f>IF(AND(#REF!="Baja",#REF!="Catastrófico"),CONCATENATE("R",#REF!),"")</f>
        <v>#REF!</v>
      </c>
      <c r="AK32" s="302"/>
      <c r="AL32" s="302" t="e">
        <f>IF(AND(#REF!="Baja",#REF!="Catastrófico"),CONCATENATE("R",#REF!),"")</f>
        <v>#REF!</v>
      </c>
      <c r="AM32" s="303"/>
      <c r="AN32" s="83"/>
      <c r="AO32" s="275"/>
      <c r="AP32" s="276"/>
      <c r="AQ32" s="276"/>
      <c r="AR32" s="276"/>
      <c r="AS32" s="276"/>
      <c r="AT32" s="2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35">
      <c r="A33" s="83"/>
      <c r="B33" s="243"/>
      <c r="C33" s="243"/>
      <c r="D33" s="244"/>
      <c r="E33" s="284"/>
      <c r="F33" s="285"/>
      <c r="G33" s="285"/>
      <c r="H33" s="285"/>
      <c r="I33" s="285"/>
      <c r="J33" s="321"/>
      <c r="K33" s="319"/>
      <c r="L33" s="319"/>
      <c r="M33" s="319"/>
      <c r="N33" s="319"/>
      <c r="O33" s="320"/>
      <c r="P33" s="311"/>
      <c r="Q33" s="311"/>
      <c r="R33" s="311"/>
      <c r="S33" s="311"/>
      <c r="T33" s="311"/>
      <c r="U33" s="312"/>
      <c r="V33" s="310"/>
      <c r="W33" s="311"/>
      <c r="X33" s="311"/>
      <c r="Y33" s="311"/>
      <c r="Z33" s="311"/>
      <c r="AA33" s="312"/>
      <c r="AB33" s="294"/>
      <c r="AC33" s="290"/>
      <c r="AD33" s="290"/>
      <c r="AE33" s="290"/>
      <c r="AF33" s="290"/>
      <c r="AG33" s="291"/>
      <c r="AH33" s="301"/>
      <c r="AI33" s="302"/>
      <c r="AJ33" s="302"/>
      <c r="AK33" s="302"/>
      <c r="AL33" s="302"/>
      <c r="AM33" s="303"/>
      <c r="AN33" s="83"/>
      <c r="AO33" s="275"/>
      <c r="AP33" s="276"/>
      <c r="AQ33" s="276"/>
      <c r="AR33" s="276"/>
      <c r="AS33" s="276"/>
      <c r="AT33" s="2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35">
      <c r="A34" s="83"/>
      <c r="B34" s="243"/>
      <c r="C34" s="243"/>
      <c r="D34" s="244"/>
      <c r="E34" s="284"/>
      <c r="F34" s="285"/>
      <c r="G34" s="285"/>
      <c r="H34" s="285"/>
      <c r="I34" s="285"/>
      <c r="J34" s="321" t="e">
        <f>IF(AND(#REF!="Baja",#REF!="Leve"),CONCATENATE("R",#REF!),"")</f>
        <v>#REF!</v>
      </c>
      <c r="K34" s="319"/>
      <c r="L34" s="319" t="e">
        <f>IF(AND(#REF!="Baja",#REF!="Leve"),CONCATENATE("R",#REF!),"")</f>
        <v>#REF!</v>
      </c>
      <c r="M34" s="319"/>
      <c r="N34" s="319" t="e">
        <f>IF(AND(#REF!="Baja",#REF!="Leve"),CONCATENATE("R",#REF!),"")</f>
        <v>#REF!</v>
      </c>
      <c r="O34" s="320"/>
      <c r="P34" s="311" t="e">
        <f>IF(AND(#REF!="Baja",#REF!="Menor"),CONCATENATE("R",#REF!),"")</f>
        <v>#REF!</v>
      </c>
      <c r="Q34" s="311"/>
      <c r="R34" s="311" t="e">
        <f>IF(AND(#REF!="Baja",#REF!="Menor"),CONCATENATE("R",#REF!),"")</f>
        <v>#REF!</v>
      </c>
      <c r="S34" s="311"/>
      <c r="T34" s="311" t="e">
        <f>IF(AND(#REF!="Baja",#REF!="Menor"),CONCATENATE("R",#REF!),"")</f>
        <v>#REF!</v>
      </c>
      <c r="U34" s="312"/>
      <c r="V34" s="310" t="e">
        <f>IF(AND(#REF!="Baja",#REF!="Moderado"),CONCATENATE("R",#REF!),"")</f>
        <v>#REF!</v>
      </c>
      <c r="W34" s="311"/>
      <c r="X34" s="311" t="e">
        <f>IF(AND(#REF!="Baja",#REF!="Moderado"),CONCATENATE("R",#REF!),"")</f>
        <v>#REF!</v>
      </c>
      <c r="Y34" s="311"/>
      <c r="Z34" s="311" t="e">
        <f>IF(AND(#REF!="Baja",#REF!="Moderado"),CONCATENATE("R",#REF!),"")</f>
        <v>#REF!</v>
      </c>
      <c r="AA34" s="312"/>
      <c r="AB34" s="294" t="e">
        <f>IF(AND(#REF!="Baja",#REF!="Mayor"),CONCATENATE("R",#REF!),"")</f>
        <v>#REF!</v>
      </c>
      <c r="AC34" s="290"/>
      <c r="AD34" s="290" t="e">
        <f>IF(AND(#REF!="Baja",#REF!="Mayor"),CONCATENATE("R",#REF!),"")</f>
        <v>#REF!</v>
      </c>
      <c r="AE34" s="290"/>
      <c r="AF34" s="290" t="e">
        <f>IF(AND(#REF!="Baja",#REF!="Mayor"),CONCATENATE("R",#REF!),"")</f>
        <v>#REF!</v>
      </c>
      <c r="AG34" s="291"/>
      <c r="AH34" s="301" t="e">
        <f>IF(AND(#REF!="Baja",#REF!="Catastrófico"),CONCATENATE("R",#REF!),"")</f>
        <v>#REF!</v>
      </c>
      <c r="AI34" s="302"/>
      <c r="AJ34" s="302" t="e">
        <f>IF(AND(#REF!="Baja",#REF!="Catastrófico"),CONCATENATE("R",#REF!),"")</f>
        <v>#REF!</v>
      </c>
      <c r="AK34" s="302"/>
      <c r="AL34" s="302" t="e">
        <f>IF(AND(#REF!="Baja",#REF!="Catastrófico"),CONCATENATE("R",#REF!),"")</f>
        <v>#REF!</v>
      </c>
      <c r="AM34" s="303"/>
      <c r="AN34" s="83"/>
      <c r="AO34" s="275"/>
      <c r="AP34" s="276"/>
      <c r="AQ34" s="276"/>
      <c r="AR34" s="276"/>
      <c r="AS34" s="276"/>
      <c r="AT34" s="2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35">
      <c r="A35" s="83"/>
      <c r="B35" s="243"/>
      <c r="C35" s="243"/>
      <c r="D35" s="244"/>
      <c r="E35" s="284"/>
      <c r="F35" s="285"/>
      <c r="G35" s="285"/>
      <c r="H35" s="285"/>
      <c r="I35" s="285"/>
      <c r="J35" s="321"/>
      <c r="K35" s="319"/>
      <c r="L35" s="319"/>
      <c r="M35" s="319"/>
      <c r="N35" s="319"/>
      <c r="O35" s="320"/>
      <c r="P35" s="311"/>
      <c r="Q35" s="311"/>
      <c r="R35" s="311"/>
      <c r="S35" s="311"/>
      <c r="T35" s="311"/>
      <c r="U35" s="312"/>
      <c r="V35" s="310"/>
      <c r="W35" s="311"/>
      <c r="X35" s="311"/>
      <c r="Y35" s="311"/>
      <c r="Z35" s="311"/>
      <c r="AA35" s="312"/>
      <c r="AB35" s="294"/>
      <c r="AC35" s="290"/>
      <c r="AD35" s="290"/>
      <c r="AE35" s="290"/>
      <c r="AF35" s="290"/>
      <c r="AG35" s="291"/>
      <c r="AH35" s="301"/>
      <c r="AI35" s="302"/>
      <c r="AJ35" s="302"/>
      <c r="AK35" s="302"/>
      <c r="AL35" s="302"/>
      <c r="AM35" s="303"/>
      <c r="AN35" s="83"/>
      <c r="AO35" s="275"/>
      <c r="AP35" s="276"/>
      <c r="AQ35" s="276"/>
      <c r="AR35" s="276"/>
      <c r="AS35" s="276"/>
      <c r="AT35" s="2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35">
      <c r="A36" s="83"/>
      <c r="B36" s="243"/>
      <c r="C36" s="243"/>
      <c r="D36" s="244"/>
      <c r="E36" s="284"/>
      <c r="F36" s="285"/>
      <c r="G36" s="285"/>
      <c r="H36" s="285"/>
      <c r="I36" s="285"/>
      <c r="J36" s="321" t="e">
        <f>IF(AND(#REF!="Baja",#REF!="Leve"),CONCATENATE("R",#REF!),"")</f>
        <v>#REF!</v>
      </c>
      <c r="K36" s="319"/>
      <c r="L36" s="319" t="e">
        <f>IF(AND(#REF!="Baja",#REF!="Leve"),CONCATENATE("R",#REF!),"")</f>
        <v>#REF!</v>
      </c>
      <c r="M36" s="319"/>
      <c r="N36" s="319" t="e">
        <f>IF(AND(#REF!="Baja",#REF!="Leve"),CONCATENATE("R",#REF!),"")</f>
        <v>#REF!</v>
      </c>
      <c r="O36" s="320"/>
      <c r="P36" s="311" t="e">
        <f>IF(AND(#REF!="Baja",#REF!="Menor"),CONCATENATE("R",#REF!),"")</f>
        <v>#REF!</v>
      </c>
      <c r="Q36" s="311"/>
      <c r="R36" s="311" t="e">
        <f>IF(AND(#REF!="Baja",#REF!="Menor"),CONCATENATE("R",#REF!),"")</f>
        <v>#REF!</v>
      </c>
      <c r="S36" s="311"/>
      <c r="T36" s="311" t="e">
        <f>IF(AND(#REF!="Baja",#REF!="Menor"),CONCATENATE("R",#REF!),"")</f>
        <v>#REF!</v>
      </c>
      <c r="U36" s="312"/>
      <c r="V36" s="310" t="e">
        <f>IF(AND(#REF!="Baja",#REF!="Moderado"),CONCATENATE("R",#REF!),"")</f>
        <v>#REF!</v>
      </c>
      <c r="W36" s="311"/>
      <c r="X36" s="311" t="e">
        <f>IF(AND(#REF!="Baja",#REF!="Moderado"),CONCATENATE("R",#REF!),"")</f>
        <v>#REF!</v>
      </c>
      <c r="Y36" s="311"/>
      <c r="Z36" s="311" t="e">
        <f>IF(AND(#REF!="Baja",#REF!="Moderado"),CONCATENATE("R",#REF!),"")</f>
        <v>#REF!</v>
      </c>
      <c r="AA36" s="312"/>
      <c r="AB36" s="294" t="e">
        <f>IF(AND(#REF!="Baja",#REF!="Mayor"),CONCATENATE("R",#REF!),"")</f>
        <v>#REF!</v>
      </c>
      <c r="AC36" s="290"/>
      <c r="AD36" s="290" t="e">
        <f>IF(AND(#REF!="Baja",#REF!="Mayor"),CONCATENATE("R",#REF!),"")</f>
        <v>#REF!</v>
      </c>
      <c r="AE36" s="290"/>
      <c r="AF36" s="290" t="e">
        <f>IF(AND(#REF!="Baja",#REF!="Mayor"),CONCATENATE("R",#REF!),"")</f>
        <v>#REF!</v>
      </c>
      <c r="AG36" s="291"/>
      <c r="AH36" s="301" t="e">
        <f>IF(AND(#REF!="Baja",#REF!="Catastrófico"),CONCATENATE("R",#REF!),"")</f>
        <v>#REF!</v>
      </c>
      <c r="AI36" s="302"/>
      <c r="AJ36" s="302" t="e">
        <f>IF(AND(#REF!="Baja",#REF!="Catastrófico"),CONCATENATE("R",#REF!),"")</f>
        <v>#REF!</v>
      </c>
      <c r="AK36" s="302"/>
      <c r="AL36" s="302" t="e">
        <f>IF(AND(#REF!="Baja",#REF!="Catastrófico"),CONCATENATE("R",#REF!),"")</f>
        <v>#REF!</v>
      </c>
      <c r="AM36" s="303"/>
      <c r="AN36" s="83"/>
      <c r="AO36" s="275"/>
      <c r="AP36" s="276"/>
      <c r="AQ36" s="276"/>
      <c r="AR36" s="276"/>
      <c r="AS36" s="276"/>
      <c r="AT36" s="27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 thickBot="1" x14ac:dyDescent="0.4">
      <c r="A37" s="83"/>
      <c r="B37" s="243"/>
      <c r="C37" s="243"/>
      <c r="D37" s="244"/>
      <c r="E37" s="287"/>
      <c r="F37" s="288"/>
      <c r="G37" s="288"/>
      <c r="H37" s="288"/>
      <c r="I37" s="288"/>
      <c r="J37" s="322"/>
      <c r="K37" s="323"/>
      <c r="L37" s="323"/>
      <c r="M37" s="323"/>
      <c r="N37" s="323"/>
      <c r="O37" s="324"/>
      <c r="P37" s="314"/>
      <c r="Q37" s="314"/>
      <c r="R37" s="314"/>
      <c r="S37" s="314"/>
      <c r="T37" s="314"/>
      <c r="U37" s="315"/>
      <c r="V37" s="313"/>
      <c r="W37" s="314"/>
      <c r="X37" s="314"/>
      <c r="Y37" s="314"/>
      <c r="Z37" s="314"/>
      <c r="AA37" s="315"/>
      <c r="AB37" s="298"/>
      <c r="AC37" s="299"/>
      <c r="AD37" s="299"/>
      <c r="AE37" s="299"/>
      <c r="AF37" s="299"/>
      <c r="AG37" s="300"/>
      <c r="AH37" s="304"/>
      <c r="AI37" s="305"/>
      <c r="AJ37" s="305"/>
      <c r="AK37" s="305"/>
      <c r="AL37" s="305"/>
      <c r="AM37" s="306"/>
      <c r="AN37" s="83"/>
      <c r="AO37" s="278"/>
      <c r="AP37" s="279"/>
      <c r="AQ37" s="279"/>
      <c r="AR37" s="279"/>
      <c r="AS37" s="279"/>
      <c r="AT37" s="28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35">
      <c r="A38" s="83"/>
      <c r="B38" s="243"/>
      <c r="C38" s="243"/>
      <c r="D38" s="244"/>
      <c r="E38" s="281" t="s">
        <v>113</v>
      </c>
      <c r="F38" s="282"/>
      <c r="G38" s="282"/>
      <c r="H38" s="282"/>
      <c r="I38" s="283"/>
      <c r="J38" s="325" t="e">
        <f>IF(AND(#REF!="Muy Baja",#REF!="Leve"),CONCATENATE("R",#REF!),"")</f>
        <v>#REF!</v>
      </c>
      <c r="K38" s="326"/>
      <c r="L38" s="326" t="e">
        <f>IF(AND(#REF!="Muy Baja",#REF!="Leve"),CONCATENATE("R",#REF!),"")</f>
        <v>#REF!</v>
      </c>
      <c r="M38" s="326"/>
      <c r="N38" s="326" t="e">
        <f>IF(AND(#REF!="Muy Baja",#REF!="Leve"),CONCATENATE("R",#REF!),"")</f>
        <v>#REF!</v>
      </c>
      <c r="O38" s="327"/>
      <c r="P38" s="325" t="e">
        <f>IF(AND(#REF!="Muy Baja",#REF!="Menor"),CONCATENATE("R",#REF!),"")</f>
        <v>#REF!</v>
      </c>
      <c r="Q38" s="326"/>
      <c r="R38" s="326" t="e">
        <f>IF(AND(#REF!="Muy Baja",#REF!="Menor"),CONCATENATE("R",#REF!),"")</f>
        <v>#REF!</v>
      </c>
      <c r="S38" s="326"/>
      <c r="T38" s="326" t="e">
        <f>IF(AND(#REF!="Muy Baja",#REF!="Menor"),CONCATENATE("R",#REF!),"")</f>
        <v>#REF!</v>
      </c>
      <c r="U38" s="327"/>
      <c r="V38" s="316" t="e">
        <f>IF(AND(#REF!="Muy Baja",#REF!="Moderado"),CONCATENATE("R",#REF!),"")</f>
        <v>#REF!</v>
      </c>
      <c r="W38" s="317"/>
      <c r="X38" s="317" t="e">
        <f>IF(AND(#REF!="Muy Baja",#REF!="Moderado"),CONCATENATE("R",#REF!),"")</f>
        <v>#REF!</v>
      </c>
      <c r="Y38" s="317"/>
      <c r="Z38" s="317" t="e">
        <f>IF(AND(#REF!="Muy Baja",#REF!="Moderado"),CONCATENATE("R",#REF!),"")</f>
        <v>#REF!</v>
      </c>
      <c r="AA38" s="318"/>
      <c r="AB38" s="292" t="e">
        <f>IF(AND(#REF!="Muy Baja",#REF!="Mayor"),CONCATENATE("R",#REF!),"")</f>
        <v>#REF!</v>
      </c>
      <c r="AC38" s="293"/>
      <c r="AD38" s="293" t="e">
        <f>IF(AND(#REF!="Muy Baja",#REF!="Mayor"),CONCATENATE("R",#REF!),"")</f>
        <v>#REF!</v>
      </c>
      <c r="AE38" s="293"/>
      <c r="AF38" s="293" t="e">
        <f>IF(AND(#REF!="Muy Baja",#REF!="Mayor"),CONCATENATE("R",#REF!),"")</f>
        <v>#REF!</v>
      </c>
      <c r="AG38" s="295"/>
      <c r="AH38" s="307" t="e">
        <f>IF(AND(#REF!="Muy Baja",#REF!="Catastrófico"),CONCATENATE("R",#REF!),"")</f>
        <v>#REF!</v>
      </c>
      <c r="AI38" s="308"/>
      <c r="AJ38" s="308" t="e">
        <f>IF(AND(#REF!="Muy Baja",#REF!="Catastrófico"),CONCATENATE("R",#REF!),"")</f>
        <v>#REF!</v>
      </c>
      <c r="AK38" s="308"/>
      <c r="AL38" s="308" t="e">
        <f>IF(AND(#REF!="Muy Baja",#REF!="Catastrófico"),CONCATENATE("R",#REF!),"")</f>
        <v>#REF!</v>
      </c>
      <c r="AM38" s="309"/>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35">
      <c r="A39" s="83"/>
      <c r="B39" s="243"/>
      <c r="C39" s="243"/>
      <c r="D39" s="244"/>
      <c r="E39" s="284"/>
      <c r="F39" s="285"/>
      <c r="G39" s="285"/>
      <c r="H39" s="285"/>
      <c r="I39" s="286"/>
      <c r="J39" s="321"/>
      <c r="K39" s="319"/>
      <c r="L39" s="319"/>
      <c r="M39" s="319"/>
      <c r="N39" s="319"/>
      <c r="O39" s="320"/>
      <c r="P39" s="321"/>
      <c r="Q39" s="319"/>
      <c r="R39" s="319"/>
      <c r="S39" s="319"/>
      <c r="T39" s="319"/>
      <c r="U39" s="320"/>
      <c r="V39" s="310"/>
      <c r="W39" s="311"/>
      <c r="X39" s="311"/>
      <c r="Y39" s="311"/>
      <c r="Z39" s="311"/>
      <c r="AA39" s="312"/>
      <c r="AB39" s="294"/>
      <c r="AC39" s="290"/>
      <c r="AD39" s="290"/>
      <c r="AE39" s="290"/>
      <c r="AF39" s="290"/>
      <c r="AG39" s="291"/>
      <c r="AH39" s="301"/>
      <c r="AI39" s="302"/>
      <c r="AJ39" s="302"/>
      <c r="AK39" s="302"/>
      <c r="AL39" s="302"/>
      <c r="AM39" s="30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35">
      <c r="A40" s="83"/>
      <c r="B40" s="243"/>
      <c r="C40" s="243"/>
      <c r="D40" s="244"/>
      <c r="E40" s="284"/>
      <c r="F40" s="285"/>
      <c r="G40" s="285"/>
      <c r="H40" s="285"/>
      <c r="I40" s="286"/>
      <c r="J40" s="321" t="e">
        <f>IF(AND(#REF!="Muy Baja",#REF!="Leve"),CONCATENATE("R",#REF!),"")</f>
        <v>#REF!</v>
      </c>
      <c r="K40" s="319"/>
      <c r="L40" s="319" t="e">
        <f>IF(AND(#REF!="Muy Baja",#REF!="Leve"),CONCATENATE("R",#REF!),"")</f>
        <v>#REF!</v>
      </c>
      <c r="M40" s="319"/>
      <c r="N40" s="319" t="e">
        <f>IF(AND(#REF!="Muy Baja",#REF!="Leve"),CONCATENATE("R",#REF!),"")</f>
        <v>#REF!</v>
      </c>
      <c r="O40" s="320"/>
      <c r="P40" s="321" t="e">
        <f>IF(AND(#REF!="Muy Baja",#REF!="Menor"),CONCATENATE("R",#REF!),"")</f>
        <v>#REF!</v>
      </c>
      <c r="Q40" s="319"/>
      <c r="R40" s="319" t="e">
        <f>IF(AND(#REF!="Muy Baja",#REF!="Menor"),CONCATENATE("R",#REF!),"")</f>
        <v>#REF!</v>
      </c>
      <c r="S40" s="319"/>
      <c r="T40" s="319" t="e">
        <f>IF(AND(#REF!="Muy Baja",#REF!="Menor"),CONCATENATE("R",#REF!),"")</f>
        <v>#REF!</v>
      </c>
      <c r="U40" s="320"/>
      <c r="V40" s="310" t="e">
        <f>IF(AND(#REF!="Muy Baja",#REF!="Moderado"),CONCATENATE("R",#REF!),"")</f>
        <v>#REF!</v>
      </c>
      <c r="W40" s="311"/>
      <c r="X40" s="311" t="e">
        <f>IF(AND(#REF!="Muy Baja",#REF!="Moderado"),CONCATENATE("R",#REF!),"")</f>
        <v>#REF!</v>
      </c>
      <c r="Y40" s="311"/>
      <c r="Z40" s="311" t="e">
        <f>IF(AND(#REF!="Muy Baja",#REF!="Moderado"),CONCATENATE("R",#REF!),"")</f>
        <v>#REF!</v>
      </c>
      <c r="AA40" s="312"/>
      <c r="AB40" s="294" t="e">
        <f>IF(AND(#REF!="Muy Baja",#REF!="Mayor"),CONCATENATE("R",#REF!),"")</f>
        <v>#REF!</v>
      </c>
      <c r="AC40" s="290"/>
      <c r="AD40" s="290" t="e">
        <f>IF(AND(#REF!="Muy Baja",#REF!="Mayor"),CONCATENATE("R",#REF!),"")</f>
        <v>#REF!</v>
      </c>
      <c r="AE40" s="290"/>
      <c r="AF40" s="290" t="e">
        <f>IF(AND(#REF!="Muy Baja",#REF!="Mayor"),CONCATENATE("R",#REF!),"")</f>
        <v>#REF!</v>
      </c>
      <c r="AG40" s="291"/>
      <c r="AH40" s="301" t="e">
        <f>IF(AND(#REF!="Muy Baja",#REF!="Catastrófico"),CONCATENATE("R",#REF!),"")</f>
        <v>#REF!</v>
      </c>
      <c r="AI40" s="302"/>
      <c r="AJ40" s="302" t="e">
        <f>IF(AND(#REF!="Muy Baja",#REF!="Catastrófico"),CONCATENATE("R",#REF!),"")</f>
        <v>#REF!</v>
      </c>
      <c r="AK40" s="302"/>
      <c r="AL40" s="302" t="e">
        <f>IF(AND(#REF!="Muy Baja",#REF!="Catastrófico"),CONCATENATE("R",#REF!),"")</f>
        <v>#REF!</v>
      </c>
      <c r="AM40" s="30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35">
      <c r="A41" s="83"/>
      <c r="B41" s="243"/>
      <c r="C41" s="243"/>
      <c r="D41" s="244"/>
      <c r="E41" s="284"/>
      <c r="F41" s="285"/>
      <c r="G41" s="285"/>
      <c r="H41" s="285"/>
      <c r="I41" s="286"/>
      <c r="J41" s="321"/>
      <c r="K41" s="319"/>
      <c r="L41" s="319"/>
      <c r="M41" s="319"/>
      <c r="N41" s="319"/>
      <c r="O41" s="320"/>
      <c r="P41" s="321"/>
      <c r="Q41" s="319"/>
      <c r="R41" s="319"/>
      <c r="S41" s="319"/>
      <c r="T41" s="319"/>
      <c r="U41" s="320"/>
      <c r="V41" s="310"/>
      <c r="W41" s="311"/>
      <c r="X41" s="311"/>
      <c r="Y41" s="311"/>
      <c r="Z41" s="311"/>
      <c r="AA41" s="312"/>
      <c r="AB41" s="294"/>
      <c r="AC41" s="290"/>
      <c r="AD41" s="290"/>
      <c r="AE41" s="290"/>
      <c r="AF41" s="290"/>
      <c r="AG41" s="291"/>
      <c r="AH41" s="301"/>
      <c r="AI41" s="302"/>
      <c r="AJ41" s="302"/>
      <c r="AK41" s="302"/>
      <c r="AL41" s="302"/>
      <c r="AM41" s="30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35">
      <c r="A42" s="83"/>
      <c r="B42" s="243"/>
      <c r="C42" s="243"/>
      <c r="D42" s="244"/>
      <c r="E42" s="284"/>
      <c r="F42" s="285"/>
      <c r="G42" s="285"/>
      <c r="H42" s="285"/>
      <c r="I42" s="286"/>
      <c r="J42" s="321" t="e">
        <f>IF(AND(#REF!="Muy Baja",#REF!="Leve"),CONCATENATE("R",#REF!),"")</f>
        <v>#REF!</v>
      </c>
      <c r="K42" s="319"/>
      <c r="L42" s="319" t="e">
        <f>IF(AND(#REF!="Muy Baja",#REF!="Leve"),CONCATENATE("R",#REF!),"")</f>
        <v>#REF!</v>
      </c>
      <c r="M42" s="319"/>
      <c r="N42" s="319" t="e">
        <f>IF(AND(#REF!="Muy Baja",#REF!="Leve"),CONCATENATE("R",#REF!),"")</f>
        <v>#REF!</v>
      </c>
      <c r="O42" s="320"/>
      <c r="P42" s="321" t="e">
        <f>IF(AND(#REF!="Muy Baja",#REF!="Menor"),CONCATENATE("R",#REF!),"")</f>
        <v>#REF!</v>
      </c>
      <c r="Q42" s="319"/>
      <c r="R42" s="319" t="e">
        <f>IF(AND(#REF!="Muy Baja",#REF!="Menor"),CONCATENATE("R",#REF!),"")</f>
        <v>#REF!</v>
      </c>
      <c r="S42" s="319"/>
      <c r="T42" s="319" t="e">
        <f>IF(AND(#REF!="Muy Baja",#REF!="Menor"),CONCATENATE("R",#REF!),"")</f>
        <v>#REF!</v>
      </c>
      <c r="U42" s="320"/>
      <c r="V42" s="310" t="e">
        <f>IF(AND(#REF!="Muy Baja",#REF!="Moderado"),CONCATENATE("R",#REF!),"")</f>
        <v>#REF!</v>
      </c>
      <c r="W42" s="311"/>
      <c r="X42" s="311" t="e">
        <f>IF(AND(#REF!="Muy Baja",#REF!="Moderado"),CONCATENATE("R",#REF!),"")</f>
        <v>#REF!</v>
      </c>
      <c r="Y42" s="311"/>
      <c r="Z42" s="311" t="e">
        <f>IF(AND(#REF!="Muy Baja",#REF!="Moderado"),CONCATENATE("R",#REF!),"")</f>
        <v>#REF!</v>
      </c>
      <c r="AA42" s="312"/>
      <c r="AB42" s="294" t="e">
        <f>IF(AND(#REF!="Muy Baja",#REF!="Mayor"),CONCATENATE("R",#REF!),"")</f>
        <v>#REF!</v>
      </c>
      <c r="AC42" s="290"/>
      <c r="AD42" s="290" t="e">
        <f>IF(AND(#REF!="Muy Baja",#REF!="Mayor"),CONCATENATE("R",#REF!),"")</f>
        <v>#REF!</v>
      </c>
      <c r="AE42" s="290"/>
      <c r="AF42" s="290" t="e">
        <f>IF(AND(#REF!="Muy Baja",#REF!="Mayor"),CONCATENATE("R",#REF!),"")</f>
        <v>#REF!</v>
      </c>
      <c r="AG42" s="291"/>
      <c r="AH42" s="301" t="e">
        <f>IF(AND(#REF!="Muy Baja",#REF!="Catastrófico"),CONCATENATE("R",#REF!),"")</f>
        <v>#REF!</v>
      </c>
      <c r="AI42" s="302"/>
      <c r="AJ42" s="302" t="e">
        <f>IF(AND(#REF!="Muy Baja",#REF!="Catastrófico"),CONCATENATE("R",#REF!),"")</f>
        <v>#REF!</v>
      </c>
      <c r="AK42" s="302"/>
      <c r="AL42" s="302" t="e">
        <f>IF(AND(#REF!="Muy Baja",#REF!="Catastrófico"),CONCATENATE("R",#REF!),"")</f>
        <v>#REF!</v>
      </c>
      <c r="AM42" s="30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35">
      <c r="A43" s="83"/>
      <c r="B43" s="243"/>
      <c r="C43" s="243"/>
      <c r="D43" s="244"/>
      <c r="E43" s="284"/>
      <c r="F43" s="285"/>
      <c r="G43" s="285"/>
      <c r="H43" s="285"/>
      <c r="I43" s="286"/>
      <c r="J43" s="321"/>
      <c r="K43" s="319"/>
      <c r="L43" s="319"/>
      <c r="M43" s="319"/>
      <c r="N43" s="319"/>
      <c r="O43" s="320"/>
      <c r="P43" s="321"/>
      <c r="Q43" s="319"/>
      <c r="R43" s="319"/>
      <c r="S43" s="319"/>
      <c r="T43" s="319"/>
      <c r="U43" s="320"/>
      <c r="V43" s="310"/>
      <c r="W43" s="311"/>
      <c r="X43" s="311"/>
      <c r="Y43" s="311"/>
      <c r="Z43" s="311"/>
      <c r="AA43" s="312"/>
      <c r="AB43" s="294"/>
      <c r="AC43" s="290"/>
      <c r="AD43" s="290"/>
      <c r="AE43" s="290"/>
      <c r="AF43" s="290"/>
      <c r="AG43" s="291"/>
      <c r="AH43" s="301"/>
      <c r="AI43" s="302"/>
      <c r="AJ43" s="302"/>
      <c r="AK43" s="302"/>
      <c r="AL43" s="302"/>
      <c r="AM43" s="30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35">
      <c r="A44" s="83"/>
      <c r="B44" s="243"/>
      <c r="C44" s="243"/>
      <c r="D44" s="244"/>
      <c r="E44" s="284"/>
      <c r="F44" s="285"/>
      <c r="G44" s="285"/>
      <c r="H44" s="285"/>
      <c r="I44" s="286"/>
      <c r="J44" s="321" t="e">
        <f>IF(AND(#REF!="Muy Baja",#REF!="Leve"),CONCATENATE("R",#REF!),"")</f>
        <v>#REF!</v>
      </c>
      <c r="K44" s="319"/>
      <c r="L44" s="319" t="e">
        <f>IF(AND(#REF!="Muy Baja",#REF!="Leve"),CONCATENATE("R",#REF!),"")</f>
        <v>#REF!</v>
      </c>
      <c r="M44" s="319"/>
      <c r="N44" s="319" t="e">
        <f>IF(AND(#REF!="Muy Baja",#REF!="Leve"),CONCATENATE("R",#REF!),"")</f>
        <v>#REF!</v>
      </c>
      <c r="O44" s="320"/>
      <c r="P44" s="321" t="e">
        <f>IF(AND(#REF!="Muy Baja",#REF!="Menor"),CONCATENATE("R",#REF!),"")</f>
        <v>#REF!</v>
      </c>
      <c r="Q44" s="319"/>
      <c r="R44" s="319" t="e">
        <f>IF(AND(#REF!="Muy Baja",#REF!="Menor"),CONCATENATE("R",#REF!),"")</f>
        <v>#REF!</v>
      </c>
      <c r="S44" s="319"/>
      <c r="T44" s="319" t="e">
        <f>IF(AND(#REF!="Muy Baja",#REF!="Menor"),CONCATENATE("R",#REF!),"")</f>
        <v>#REF!</v>
      </c>
      <c r="U44" s="320"/>
      <c r="V44" s="310" t="e">
        <f>IF(AND(#REF!="Muy Baja",#REF!="Moderado"),CONCATENATE("R",#REF!),"")</f>
        <v>#REF!</v>
      </c>
      <c r="W44" s="311"/>
      <c r="X44" s="311" t="e">
        <f>IF(AND(#REF!="Muy Baja",#REF!="Moderado"),CONCATENATE("R",#REF!),"")</f>
        <v>#REF!</v>
      </c>
      <c r="Y44" s="311"/>
      <c r="Z44" s="311" t="e">
        <f>IF(AND(#REF!="Muy Baja",#REF!="Moderado"),CONCATENATE("R",#REF!),"")</f>
        <v>#REF!</v>
      </c>
      <c r="AA44" s="312"/>
      <c r="AB44" s="294" t="e">
        <f>IF(AND(#REF!="Muy Baja",#REF!="Mayor"),CONCATENATE("R",#REF!),"")</f>
        <v>#REF!</v>
      </c>
      <c r="AC44" s="290"/>
      <c r="AD44" s="290" t="e">
        <f>IF(AND(#REF!="Muy Baja",#REF!="Mayor"),CONCATENATE("R",#REF!),"")</f>
        <v>#REF!</v>
      </c>
      <c r="AE44" s="290"/>
      <c r="AF44" s="290" t="e">
        <f>IF(AND(#REF!="Muy Baja",#REF!="Mayor"),CONCATENATE("R",#REF!),"")</f>
        <v>#REF!</v>
      </c>
      <c r="AG44" s="291"/>
      <c r="AH44" s="301" t="e">
        <f>IF(AND(#REF!="Muy Baja",#REF!="Catastrófico"),CONCATENATE("R",#REF!),"")</f>
        <v>#REF!</v>
      </c>
      <c r="AI44" s="302"/>
      <c r="AJ44" s="302" t="e">
        <f>IF(AND(#REF!="Muy Baja",#REF!="Catastrófico"),CONCATENATE("R",#REF!),"")</f>
        <v>#REF!</v>
      </c>
      <c r="AK44" s="302"/>
      <c r="AL44" s="302" t="e">
        <f>IF(AND(#REF!="Muy Baja",#REF!="Catastrófico"),CONCATENATE("R",#REF!),"")</f>
        <v>#REF!</v>
      </c>
      <c r="AM44" s="30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 thickBot="1" x14ac:dyDescent="0.4">
      <c r="A45" s="83"/>
      <c r="B45" s="243"/>
      <c r="C45" s="243"/>
      <c r="D45" s="244"/>
      <c r="E45" s="287"/>
      <c r="F45" s="288"/>
      <c r="G45" s="288"/>
      <c r="H45" s="288"/>
      <c r="I45" s="289"/>
      <c r="J45" s="322"/>
      <c r="K45" s="323"/>
      <c r="L45" s="323"/>
      <c r="M45" s="323"/>
      <c r="N45" s="323"/>
      <c r="O45" s="324"/>
      <c r="P45" s="322"/>
      <c r="Q45" s="323"/>
      <c r="R45" s="323"/>
      <c r="S45" s="323"/>
      <c r="T45" s="323"/>
      <c r="U45" s="324"/>
      <c r="V45" s="313"/>
      <c r="W45" s="314"/>
      <c r="X45" s="314"/>
      <c r="Y45" s="314"/>
      <c r="Z45" s="314"/>
      <c r="AA45" s="315"/>
      <c r="AB45" s="298"/>
      <c r="AC45" s="299"/>
      <c r="AD45" s="299"/>
      <c r="AE45" s="299"/>
      <c r="AF45" s="299"/>
      <c r="AG45" s="300"/>
      <c r="AH45" s="304"/>
      <c r="AI45" s="305"/>
      <c r="AJ45" s="305"/>
      <c r="AK45" s="305"/>
      <c r="AL45" s="305"/>
      <c r="AM45" s="306"/>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35">
      <c r="A46" s="83"/>
      <c r="B46" s="83"/>
      <c r="C46" s="83"/>
      <c r="D46" s="83"/>
      <c r="E46" s="83"/>
      <c r="F46" s="83"/>
      <c r="G46" s="83"/>
      <c r="H46" s="83"/>
      <c r="I46" s="83"/>
      <c r="J46" s="281" t="s">
        <v>112</v>
      </c>
      <c r="K46" s="282"/>
      <c r="L46" s="282"/>
      <c r="M46" s="282"/>
      <c r="N46" s="282"/>
      <c r="O46" s="283"/>
      <c r="P46" s="281" t="s">
        <v>111</v>
      </c>
      <c r="Q46" s="282"/>
      <c r="R46" s="282"/>
      <c r="S46" s="282"/>
      <c r="T46" s="282"/>
      <c r="U46" s="283"/>
      <c r="V46" s="281" t="s">
        <v>110</v>
      </c>
      <c r="W46" s="282"/>
      <c r="X46" s="282"/>
      <c r="Y46" s="282"/>
      <c r="Z46" s="282"/>
      <c r="AA46" s="283"/>
      <c r="AB46" s="281" t="s">
        <v>109</v>
      </c>
      <c r="AC46" s="297"/>
      <c r="AD46" s="282"/>
      <c r="AE46" s="282"/>
      <c r="AF46" s="282"/>
      <c r="AG46" s="283"/>
      <c r="AH46" s="281" t="s">
        <v>108</v>
      </c>
      <c r="AI46" s="282"/>
      <c r="AJ46" s="282"/>
      <c r="AK46" s="282"/>
      <c r="AL46" s="282"/>
      <c r="AM46" s="2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35">
      <c r="A47" s="83"/>
      <c r="B47" s="83"/>
      <c r="C47" s="83"/>
      <c r="D47" s="83"/>
      <c r="E47" s="83"/>
      <c r="F47" s="83"/>
      <c r="G47" s="83"/>
      <c r="H47" s="83"/>
      <c r="I47" s="83"/>
      <c r="J47" s="284"/>
      <c r="K47" s="285"/>
      <c r="L47" s="285"/>
      <c r="M47" s="285"/>
      <c r="N47" s="285"/>
      <c r="O47" s="286"/>
      <c r="P47" s="284"/>
      <c r="Q47" s="285"/>
      <c r="R47" s="285"/>
      <c r="S47" s="285"/>
      <c r="T47" s="285"/>
      <c r="U47" s="286"/>
      <c r="V47" s="284"/>
      <c r="W47" s="285"/>
      <c r="X47" s="285"/>
      <c r="Y47" s="285"/>
      <c r="Z47" s="285"/>
      <c r="AA47" s="286"/>
      <c r="AB47" s="284"/>
      <c r="AC47" s="285"/>
      <c r="AD47" s="285"/>
      <c r="AE47" s="285"/>
      <c r="AF47" s="285"/>
      <c r="AG47" s="286"/>
      <c r="AH47" s="284"/>
      <c r="AI47" s="285"/>
      <c r="AJ47" s="285"/>
      <c r="AK47" s="285"/>
      <c r="AL47" s="285"/>
      <c r="AM47" s="286"/>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35">
      <c r="A48" s="83"/>
      <c r="B48" s="83"/>
      <c r="C48" s="83"/>
      <c r="D48" s="83"/>
      <c r="E48" s="83"/>
      <c r="F48" s="83"/>
      <c r="G48" s="83"/>
      <c r="H48" s="83"/>
      <c r="I48" s="83"/>
      <c r="J48" s="284"/>
      <c r="K48" s="285"/>
      <c r="L48" s="285"/>
      <c r="M48" s="285"/>
      <c r="N48" s="285"/>
      <c r="O48" s="286"/>
      <c r="P48" s="284"/>
      <c r="Q48" s="285"/>
      <c r="R48" s="285"/>
      <c r="S48" s="285"/>
      <c r="T48" s="285"/>
      <c r="U48" s="286"/>
      <c r="V48" s="284"/>
      <c r="W48" s="285"/>
      <c r="X48" s="285"/>
      <c r="Y48" s="285"/>
      <c r="Z48" s="285"/>
      <c r="AA48" s="286"/>
      <c r="AB48" s="284"/>
      <c r="AC48" s="285"/>
      <c r="AD48" s="285"/>
      <c r="AE48" s="285"/>
      <c r="AF48" s="285"/>
      <c r="AG48" s="286"/>
      <c r="AH48" s="284"/>
      <c r="AI48" s="285"/>
      <c r="AJ48" s="285"/>
      <c r="AK48" s="285"/>
      <c r="AL48" s="285"/>
      <c r="AM48" s="286"/>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35">
      <c r="A49" s="83"/>
      <c r="B49" s="83"/>
      <c r="C49" s="83"/>
      <c r="D49" s="83"/>
      <c r="E49" s="83"/>
      <c r="F49" s="83"/>
      <c r="G49" s="83"/>
      <c r="H49" s="83"/>
      <c r="I49" s="83"/>
      <c r="J49" s="284"/>
      <c r="K49" s="285"/>
      <c r="L49" s="285"/>
      <c r="M49" s="285"/>
      <c r="N49" s="285"/>
      <c r="O49" s="286"/>
      <c r="P49" s="284"/>
      <c r="Q49" s="285"/>
      <c r="R49" s="285"/>
      <c r="S49" s="285"/>
      <c r="T49" s="285"/>
      <c r="U49" s="286"/>
      <c r="V49" s="284"/>
      <c r="W49" s="285"/>
      <c r="X49" s="285"/>
      <c r="Y49" s="285"/>
      <c r="Z49" s="285"/>
      <c r="AA49" s="286"/>
      <c r="AB49" s="284"/>
      <c r="AC49" s="285"/>
      <c r="AD49" s="285"/>
      <c r="AE49" s="285"/>
      <c r="AF49" s="285"/>
      <c r="AG49" s="286"/>
      <c r="AH49" s="284"/>
      <c r="AI49" s="285"/>
      <c r="AJ49" s="285"/>
      <c r="AK49" s="285"/>
      <c r="AL49" s="285"/>
      <c r="AM49" s="28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35">
      <c r="A50" s="83"/>
      <c r="B50" s="83"/>
      <c r="C50" s="83"/>
      <c r="D50" s="83"/>
      <c r="E50" s="83"/>
      <c r="F50" s="83"/>
      <c r="G50" s="83"/>
      <c r="H50" s="83"/>
      <c r="I50" s="83"/>
      <c r="J50" s="284"/>
      <c r="K50" s="285"/>
      <c r="L50" s="285"/>
      <c r="M50" s="285"/>
      <c r="N50" s="285"/>
      <c r="O50" s="286"/>
      <c r="P50" s="284"/>
      <c r="Q50" s="285"/>
      <c r="R50" s="285"/>
      <c r="S50" s="285"/>
      <c r="T50" s="285"/>
      <c r="U50" s="286"/>
      <c r="V50" s="284"/>
      <c r="W50" s="285"/>
      <c r="X50" s="285"/>
      <c r="Y50" s="285"/>
      <c r="Z50" s="285"/>
      <c r="AA50" s="286"/>
      <c r="AB50" s="284"/>
      <c r="AC50" s="285"/>
      <c r="AD50" s="285"/>
      <c r="AE50" s="285"/>
      <c r="AF50" s="285"/>
      <c r="AG50" s="286"/>
      <c r="AH50" s="284"/>
      <c r="AI50" s="285"/>
      <c r="AJ50" s="285"/>
      <c r="AK50" s="285"/>
      <c r="AL50" s="285"/>
      <c r="AM50" s="286"/>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thickBot="1" x14ac:dyDescent="0.4">
      <c r="A51" s="83"/>
      <c r="B51" s="83"/>
      <c r="C51" s="83"/>
      <c r="D51" s="83"/>
      <c r="E51" s="83"/>
      <c r="F51" s="83"/>
      <c r="G51" s="83"/>
      <c r="H51" s="83"/>
      <c r="I51" s="83"/>
      <c r="J51" s="287"/>
      <c r="K51" s="288"/>
      <c r="L51" s="288"/>
      <c r="M51" s="288"/>
      <c r="N51" s="288"/>
      <c r="O51" s="289"/>
      <c r="P51" s="287"/>
      <c r="Q51" s="288"/>
      <c r="R51" s="288"/>
      <c r="S51" s="288"/>
      <c r="T51" s="288"/>
      <c r="U51" s="289"/>
      <c r="V51" s="287"/>
      <c r="W51" s="288"/>
      <c r="X51" s="288"/>
      <c r="Y51" s="288"/>
      <c r="Z51" s="288"/>
      <c r="AA51" s="289"/>
      <c r="AB51" s="287"/>
      <c r="AC51" s="288"/>
      <c r="AD51" s="288"/>
      <c r="AE51" s="288"/>
      <c r="AF51" s="288"/>
      <c r="AG51" s="289"/>
      <c r="AH51" s="287"/>
      <c r="AI51" s="288"/>
      <c r="AJ51" s="288"/>
      <c r="AK51" s="288"/>
      <c r="AL51" s="288"/>
      <c r="AM51" s="289"/>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3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3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3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3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3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3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3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3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3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3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3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3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3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3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3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3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3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3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3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3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3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3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3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3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3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3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3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3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3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3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3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3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3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3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3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3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3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3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3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3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3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3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3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3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3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3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3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3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3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3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3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3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3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3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3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3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3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3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3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3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3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3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3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3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3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3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3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3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3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3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3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3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3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3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3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3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3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3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3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3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3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3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3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3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35">
      <c r="B137" s="83"/>
      <c r="C137" s="83"/>
      <c r="D137" s="83"/>
      <c r="E137" s="83"/>
      <c r="F137" s="83"/>
      <c r="G137" s="83"/>
      <c r="H137" s="83"/>
      <c r="I137" s="83"/>
    </row>
    <row r="138" spans="2:63" x14ac:dyDescent="0.35">
      <c r="B138" s="83"/>
      <c r="C138" s="83"/>
      <c r="D138" s="83"/>
      <c r="E138" s="83"/>
      <c r="F138" s="83"/>
      <c r="G138" s="83"/>
      <c r="H138" s="83"/>
      <c r="I138" s="83"/>
    </row>
    <row r="139" spans="2:63" x14ac:dyDescent="0.35">
      <c r="B139" s="83"/>
      <c r="C139" s="83"/>
      <c r="D139" s="83"/>
      <c r="E139" s="83"/>
      <c r="F139" s="83"/>
      <c r="G139" s="83"/>
      <c r="H139" s="83"/>
      <c r="I139" s="83"/>
    </row>
    <row r="140" spans="2:63" x14ac:dyDescent="0.3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4"/>
  <dimension ref="A1:CM248"/>
  <sheetViews>
    <sheetView topLeftCell="A13" zoomScale="50" zoomScaleNormal="50" workbookViewId="0">
      <selection activeCell="E46" sqref="E46:I55"/>
    </sheetView>
  </sheetViews>
  <sheetFormatPr baseColWidth="10" defaultRowHeight="14.5" x14ac:dyDescent="0.35"/>
  <cols>
    <col min="2" max="18" width="5.7265625" customWidth="1"/>
    <col min="19" max="19" width="8.453125" customWidth="1"/>
    <col min="20" max="23" width="5.7265625" customWidth="1"/>
    <col min="24" max="24" width="8.54296875" customWidth="1"/>
    <col min="25" max="26" width="5.7265625" customWidth="1"/>
    <col min="27" max="27" width="10.7265625" customWidth="1"/>
    <col min="28" max="28" width="5.7265625" customWidth="1"/>
    <col min="29" max="29" width="7.453125" customWidth="1"/>
    <col min="30" max="33" width="5.7265625" customWidth="1"/>
    <col min="34" max="34" width="8.54296875" customWidth="1"/>
    <col min="35" max="39" width="5.7265625" customWidth="1"/>
    <col min="41" max="46" width="5.7265625" customWidth="1"/>
  </cols>
  <sheetData>
    <row r="1" spans="1:91" x14ac:dyDescent="0.3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35">
      <c r="A2" s="83"/>
      <c r="B2" s="354" t="s">
        <v>160</v>
      </c>
      <c r="C2" s="355"/>
      <c r="D2" s="355"/>
      <c r="E2" s="355"/>
      <c r="F2" s="355"/>
      <c r="G2" s="355"/>
      <c r="H2" s="355"/>
      <c r="I2" s="355"/>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35">
      <c r="A3" s="83"/>
      <c r="B3" s="355"/>
      <c r="C3" s="355"/>
      <c r="D3" s="355"/>
      <c r="E3" s="355"/>
      <c r="F3" s="355"/>
      <c r="G3" s="355"/>
      <c r="H3" s="355"/>
      <c r="I3" s="355"/>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35">
      <c r="A4" s="83"/>
      <c r="B4" s="355"/>
      <c r="C4" s="355"/>
      <c r="D4" s="355"/>
      <c r="E4" s="355"/>
      <c r="F4" s="355"/>
      <c r="G4" s="355"/>
      <c r="H4" s="355"/>
      <c r="I4" s="355"/>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 thickBot="1" x14ac:dyDescent="0.4">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35">
      <c r="A6" s="83"/>
      <c r="B6" s="243" t="s">
        <v>4</v>
      </c>
      <c r="C6" s="243"/>
      <c r="D6" s="244"/>
      <c r="E6" s="338" t="s">
        <v>116</v>
      </c>
      <c r="F6" s="339"/>
      <c r="G6" s="339"/>
      <c r="H6" s="339"/>
      <c r="I6" s="356"/>
      <c r="J6" s="46" t="e">
        <f>IF(AND(#REF!="Muy Alta",#REF!="Leve"),CONCATENATE("R1C",#REF!),"")</f>
        <v>#REF!</v>
      </c>
      <c r="K6" s="47" t="e">
        <f>IF(AND(#REF!="Muy Alta",#REF!="Leve"),CONCATENATE("R1C",#REF!),"")</f>
        <v>#REF!</v>
      </c>
      <c r="L6" s="47" t="e">
        <f>IF(AND(#REF!="Muy Alta",#REF!="Leve"),CONCATENATE("R1C",#REF!),"")</f>
        <v>#REF!</v>
      </c>
      <c r="M6" s="47" t="e">
        <f>IF(AND(#REF!="Muy Alta",#REF!="Leve"),CONCATENATE("R1C",#REF!),"")</f>
        <v>#REF!</v>
      </c>
      <c r="N6" s="47" t="e">
        <f>IF(AND(#REF!="Muy Alta",#REF!="Leve"),CONCATENATE("R1C",#REF!),"")</f>
        <v>#REF!</v>
      </c>
      <c r="O6" s="48" t="e">
        <f>IF(AND(#REF!="Muy Alta",#REF!="Leve"),CONCATENATE("R1C",#REF!),"")</f>
        <v>#REF!</v>
      </c>
      <c r="P6" s="46" t="e">
        <f>IF(AND(#REF!="Muy Alta",#REF!="Menor"),CONCATENATE("R1C",#REF!),"")</f>
        <v>#REF!</v>
      </c>
      <c r="Q6" s="47" t="e">
        <f>IF(AND(#REF!="Muy Alta",#REF!="Menor"),CONCATENATE("R1C",#REF!),"")</f>
        <v>#REF!</v>
      </c>
      <c r="R6" s="47" t="e">
        <f>IF(AND(#REF!="Muy Alta",#REF!="Menor"),CONCATENATE("R1C",#REF!),"")</f>
        <v>#REF!</v>
      </c>
      <c r="S6" s="47" t="e">
        <f>IF(AND(#REF!="Muy Alta",#REF!="Menor"),CONCATENATE("R1C",#REF!),"")</f>
        <v>#REF!</v>
      </c>
      <c r="T6" s="47" t="e">
        <f>IF(AND(#REF!="Muy Alta",#REF!="Menor"),CONCATENATE("R1C",#REF!),"")</f>
        <v>#REF!</v>
      </c>
      <c r="U6" s="48" t="e">
        <f>IF(AND(#REF!="Muy Alta",#REF!="Menor"),CONCATENATE("R1C",#REF!),"")</f>
        <v>#REF!</v>
      </c>
      <c r="V6" s="46" t="e">
        <f>IF(AND(#REF!="Muy Alta",#REF!="Moderado"),CONCATENATE("R1C",#REF!),"")</f>
        <v>#REF!</v>
      </c>
      <c r="W6" s="47" t="e">
        <f>IF(AND(#REF!="Muy Alta",#REF!="Moderado"),CONCATENATE("R1C",#REF!),"")</f>
        <v>#REF!</v>
      </c>
      <c r="X6" s="47" t="e">
        <f>IF(AND(#REF!="Muy Alta",#REF!="Moderado"),CONCATENATE("R1C",#REF!),"")</f>
        <v>#REF!</v>
      </c>
      <c r="Y6" s="47" t="e">
        <f>IF(AND(#REF!="Muy Alta",#REF!="Moderado"),CONCATENATE("R1C",#REF!),"")</f>
        <v>#REF!</v>
      </c>
      <c r="Z6" s="47" t="e">
        <f>IF(AND(#REF!="Muy Alta",#REF!="Moderado"),CONCATENATE("R1C",#REF!),"")</f>
        <v>#REF!</v>
      </c>
      <c r="AA6" s="48" t="e">
        <f>IF(AND(#REF!="Muy Alta",#REF!="Moderado"),CONCATENATE("R1C",#REF!),"")</f>
        <v>#REF!</v>
      </c>
      <c r="AB6" s="46" t="e">
        <f>IF(AND(#REF!="Muy Alta",#REF!="Mayor"),CONCATENATE("R1C",#REF!),"")</f>
        <v>#REF!</v>
      </c>
      <c r="AC6" s="47" t="e">
        <f>IF(AND(#REF!="Muy Alta",#REF!="Mayor"),CONCATENATE("R1C",#REF!),"")</f>
        <v>#REF!</v>
      </c>
      <c r="AD6" s="47" t="e">
        <f>IF(AND(#REF!="Muy Alta",#REF!="Mayor"),CONCATENATE("R1C",#REF!),"")</f>
        <v>#REF!</v>
      </c>
      <c r="AE6" s="47" t="e">
        <f>IF(AND(#REF!="Muy Alta",#REF!="Mayor"),CONCATENATE("R1C",#REF!),"")</f>
        <v>#REF!</v>
      </c>
      <c r="AF6" s="47" t="e">
        <f>IF(AND(#REF!="Muy Alta",#REF!="Mayor"),CONCATENATE("R1C",#REF!),"")</f>
        <v>#REF!</v>
      </c>
      <c r="AG6" s="48" t="e">
        <f>IF(AND(#REF!="Muy Alta",#REF!="Mayor"),CONCATENATE("R1C",#REF!),"")</f>
        <v>#REF!</v>
      </c>
      <c r="AH6" s="49" t="e">
        <f>IF(AND(#REF!="Muy Alta",#REF!="Catastrófico"),CONCATENATE("R1C",#REF!),"")</f>
        <v>#REF!</v>
      </c>
      <c r="AI6" s="50" t="e">
        <f>IF(AND(#REF!="Muy Alta",#REF!="Catastrófico"),CONCATENATE("R1C",#REF!),"")</f>
        <v>#REF!</v>
      </c>
      <c r="AJ6" s="50" t="e">
        <f>IF(AND(#REF!="Muy Alta",#REF!="Catastrófico"),CONCATENATE("R1C",#REF!),"")</f>
        <v>#REF!</v>
      </c>
      <c r="AK6" s="50" t="e">
        <f>IF(AND(#REF!="Muy Alta",#REF!="Catastrófico"),CONCATENATE("R1C",#REF!),"")</f>
        <v>#REF!</v>
      </c>
      <c r="AL6" s="50" t="e">
        <f>IF(AND(#REF!="Muy Alta",#REF!="Catastrófico"),CONCATENATE("R1C",#REF!),"")</f>
        <v>#REF!</v>
      </c>
      <c r="AM6" s="51" t="e">
        <f>IF(AND(#REF!="Muy Alta",#REF!="Catastrófico"),CONCATENATE("R1C",#REF!),"")</f>
        <v>#REF!</v>
      </c>
      <c r="AN6" s="83"/>
      <c r="AO6" s="345" t="s">
        <v>79</v>
      </c>
      <c r="AP6" s="346"/>
      <c r="AQ6" s="346"/>
      <c r="AR6" s="346"/>
      <c r="AS6" s="346"/>
      <c r="AT6" s="3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35">
      <c r="A7" s="83"/>
      <c r="B7" s="243"/>
      <c r="C7" s="243"/>
      <c r="D7" s="244"/>
      <c r="E7" s="342"/>
      <c r="F7" s="341"/>
      <c r="G7" s="341"/>
      <c r="H7" s="341"/>
      <c r="I7" s="357"/>
      <c r="J7" s="52" t="e">
        <f>IF(AND(#REF!="Muy Alta",#REF!="Leve"),CONCATENATE("R2C",#REF!),"")</f>
        <v>#REF!</v>
      </c>
      <c r="K7" s="53" t="e">
        <f>IF(AND(#REF!="Muy Alta",#REF!="Leve"),CONCATENATE("R2C",#REF!),"")</f>
        <v>#REF!</v>
      </c>
      <c r="L7" s="53" t="e">
        <f>IF(AND(#REF!="Muy Alta",#REF!="Leve"),CONCATENATE("R2C",#REF!),"")</f>
        <v>#REF!</v>
      </c>
      <c r="M7" s="53" t="e">
        <f>IF(AND(#REF!="Muy Alta",#REF!="Leve"),CONCATENATE("R2C",#REF!),"")</f>
        <v>#REF!</v>
      </c>
      <c r="N7" s="53" t="e">
        <f>IF(AND(#REF!="Muy Alta",#REF!="Leve"),CONCATENATE("R2C",#REF!),"")</f>
        <v>#REF!</v>
      </c>
      <c r="O7" s="54" t="e">
        <f>IF(AND(#REF!="Muy Alta",#REF!="Leve"),CONCATENATE("R2C",#REF!),"")</f>
        <v>#REF!</v>
      </c>
      <c r="P7" s="52" t="e">
        <f>IF(AND(#REF!="Muy Alta",#REF!="Menor"),CONCATENATE("R2C",#REF!),"")</f>
        <v>#REF!</v>
      </c>
      <c r="Q7" s="53" t="e">
        <f>IF(AND(#REF!="Muy Alta",#REF!="Menor"),CONCATENATE("R2C",#REF!),"")</f>
        <v>#REF!</v>
      </c>
      <c r="R7" s="53" t="e">
        <f>IF(AND(#REF!="Muy Alta",#REF!="Menor"),CONCATENATE("R2C",#REF!),"")</f>
        <v>#REF!</v>
      </c>
      <c r="S7" s="53" t="e">
        <f>IF(AND(#REF!="Muy Alta",#REF!="Menor"),CONCATENATE("R2C",#REF!),"")</f>
        <v>#REF!</v>
      </c>
      <c r="T7" s="53" t="e">
        <f>IF(AND(#REF!="Muy Alta",#REF!="Menor"),CONCATENATE("R2C",#REF!),"")</f>
        <v>#REF!</v>
      </c>
      <c r="U7" s="54" t="e">
        <f>IF(AND(#REF!="Muy Alta",#REF!="Menor"),CONCATENATE("R2C",#REF!),"")</f>
        <v>#REF!</v>
      </c>
      <c r="V7" s="52" t="e">
        <f>IF(AND(#REF!="Muy Alta",#REF!="Moderado"),CONCATENATE("R2C",#REF!),"")</f>
        <v>#REF!</v>
      </c>
      <c r="W7" s="53" t="e">
        <f>IF(AND(#REF!="Muy Alta",#REF!="Moderado"),CONCATENATE("R2C",#REF!),"")</f>
        <v>#REF!</v>
      </c>
      <c r="X7" s="53" t="e">
        <f>IF(AND(#REF!="Muy Alta",#REF!="Moderado"),CONCATENATE("R2C",#REF!),"")</f>
        <v>#REF!</v>
      </c>
      <c r="Y7" s="53" t="e">
        <f>IF(AND(#REF!="Muy Alta",#REF!="Moderado"),CONCATENATE("R2C",#REF!),"")</f>
        <v>#REF!</v>
      </c>
      <c r="Z7" s="53" t="e">
        <f>IF(AND(#REF!="Muy Alta",#REF!="Moderado"),CONCATENATE("R2C",#REF!),"")</f>
        <v>#REF!</v>
      </c>
      <c r="AA7" s="54" t="e">
        <f>IF(AND(#REF!="Muy Alta",#REF!="Moderado"),CONCATENATE("R2C",#REF!),"")</f>
        <v>#REF!</v>
      </c>
      <c r="AB7" s="52" t="e">
        <f>IF(AND(#REF!="Muy Alta",#REF!="Mayor"),CONCATENATE("R2C",#REF!),"")</f>
        <v>#REF!</v>
      </c>
      <c r="AC7" s="53" t="e">
        <f>IF(AND(#REF!="Muy Alta",#REF!="Mayor"),CONCATENATE("R2C",#REF!),"")</f>
        <v>#REF!</v>
      </c>
      <c r="AD7" s="53" t="e">
        <f>IF(AND(#REF!="Muy Alta",#REF!="Mayor"),CONCATENATE("R2C",#REF!),"")</f>
        <v>#REF!</v>
      </c>
      <c r="AE7" s="53" t="e">
        <f>IF(AND(#REF!="Muy Alta",#REF!="Mayor"),CONCATENATE("R2C",#REF!),"")</f>
        <v>#REF!</v>
      </c>
      <c r="AF7" s="53" t="e">
        <f>IF(AND(#REF!="Muy Alta",#REF!="Mayor"),CONCATENATE("R2C",#REF!),"")</f>
        <v>#REF!</v>
      </c>
      <c r="AG7" s="54" t="e">
        <f>IF(AND(#REF!="Muy Alta",#REF!="Mayor"),CONCATENATE("R2C",#REF!),"")</f>
        <v>#REF!</v>
      </c>
      <c r="AH7" s="55" t="e">
        <f>IF(AND(#REF!="Muy Alta",#REF!="Catastrófico"),CONCATENATE("R2C",#REF!),"")</f>
        <v>#REF!</v>
      </c>
      <c r="AI7" s="56" t="e">
        <f>IF(AND(#REF!="Muy Alta",#REF!="Catastrófico"),CONCATENATE("R2C",#REF!),"")</f>
        <v>#REF!</v>
      </c>
      <c r="AJ7" s="56" t="e">
        <f>IF(AND(#REF!="Muy Alta",#REF!="Catastrófico"),CONCATENATE("R2C",#REF!),"")</f>
        <v>#REF!</v>
      </c>
      <c r="AK7" s="56" t="e">
        <f>IF(AND(#REF!="Muy Alta",#REF!="Catastrófico"),CONCATENATE("R2C",#REF!),"")</f>
        <v>#REF!</v>
      </c>
      <c r="AL7" s="56" t="e">
        <f>IF(AND(#REF!="Muy Alta",#REF!="Catastrófico"),CONCATENATE("R2C",#REF!),"")</f>
        <v>#REF!</v>
      </c>
      <c r="AM7" s="57" t="e">
        <f>IF(AND(#REF!="Muy Alta",#REF!="Catastrófico"),CONCATENATE("R2C",#REF!),"")</f>
        <v>#REF!</v>
      </c>
      <c r="AN7" s="83"/>
      <c r="AO7" s="348"/>
      <c r="AP7" s="349"/>
      <c r="AQ7" s="349"/>
      <c r="AR7" s="349"/>
      <c r="AS7" s="349"/>
      <c r="AT7" s="3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35">
      <c r="A8" s="83"/>
      <c r="B8" s="243"/>
      <c r="C8" s="243"/>
      <c r="D8" s="244"/>
      <c r="E8" s="342"/>
      <c r="F8" s="341"/>
      <c r="G8" s="341"/>
      <c r="H8" s="341"/>
      <c r="I8" s="357"/>
      <c r="J8" s="52" t="e">
        <f>IF(AND(#REF!="Muy Alta",#REF!="Leve"),CONCATENATE("R3C",#REF!),"")</f>
        <v>#REF!</v>
      </c>
      <c r="K8" s="53" t="e">
        <f>IF(AND(#REF!="Muy Alta",#REF!="Leve"),CONCATENATE("R3C",#REF!),"")</f>
        <v>#REF!</v>
      </c>
      <c r="L8" s="53" t="e">
        <f>IF(AND(#REF!="Muy Alta",#REF!="Leve"),CONCATENATE("R3C",#REF!),"")</f>
        <v>#REF!</v>
      </c>
      <c r="M8" s="53" t="e">
        <f>IF(AND(#REF!="Muy Alta",#REF!="Leve"),CONCATENATE("R3C",#REF!),"")</f>
        <v>#REF!</v>
      </c>
      <c r="N8" s="53" t="e">
        <f>IF(AND(#REF!="Muy Alta",#REF!="Leve"),CONCATENATE("R3C",#REF!),"")</f>
        <v>#REF!</v>
      </c>
      <c r="O8" s="54" t="e">
        <f>IF(AND(#REF!="Muy Alta",#REF!="Leve"),CONCATENATE("R3C",#REF!),"")</f>
        <v>#REF!</v>
      </c>
      <c r="P8" s="52" t="e">
        <f>IF(AND(#REF!="Muy Alta",#REF!="Menor"),CONCATENATE("R3C",#REF!),"")</f>
        <v>#REF!</v>
      </c>
      <c r="Q8" s="53" t="e">
        <f>IF(AND(#REF!="Muy Alta",#REF!="Menor"),CONCATENATE("R3C",#REF!),"")</f>
        <v>#REF!</v>
      </c>
      <c r="R8" s="53" t="e">
        <f>IF(AND(#REF!="Muy Alta",#REF!="Menor"),CONCATENATE("R3C",#REF!),"")</f>
        <v>#REF!</v>
      </c>
      <c r="S8" s="53" t="e">
        <f>IF(AND(#REF!="Muy Alta",#REF!="Menor"),CONCATENATE("R3C",#REF!),"")</f>
        <v>#REF!</v>
      </c>
      <c r="T8" s="53" t="e">
        <f>IF(AND(#REF!="Muy Alta",#REF!="Menor"),CONCATENATE("R3C",#REF!),"")</f>
        <v>#REF!</v>
      </c>
      <c r="U8" s="54" t="e">
        <f>IF(AND(#REF!="Muy Alta",#REF!="Menor"),CONCATENATE("R3C",#REF!),"")</f>
        <v>#REF!</v>
      </c>
      <c r="V8" s="52" t="e">
        <f>IF(AND(#REF!="Muy Alta",#REF!="Moderado"),CONCATENATE("R3C",#REF!),"")</f>
        <v>#REF!</v>
      </c>
      <c r="W8" s="53" t="e">
        <f>IF(AND(#REF!="Muy Alta",#REF!="Moderado"),CONCATENATE("R3C",#REF!),"")</f>
        <v>#REF!</v>
      </c>
      <c r="X8" s="53" t="e">
        <f>IF(AND(#REF!="Muy Alta",#REF!="Moderado"),CONCATENATE("R3C",#REF!),"")</f>
        <v>#REF!</v>
      </c>
      <c r="Y8" s="53" t="e">
        <f>IF(AND(#REF!="Muy Alta",#REF!="Moderado"),CONCATENATE("R3C",#REF!),"")</f>
        <v>#REF!</v>
      </c>
      <c r="Z8" s="53" t="e">
        <f>IF(AND(#REF!="Muy Alta",#REF!="Moderado"),CONCATENATE("R3C",#REF!),"")</f>
        <v>#REF!</v>
      </c>
      <c r="AA8" s="54" t="e">
        <f>IF(AND(#REF!="Muy Alta",#REF!="Moderado"),CONCATENATE("R3C",#REF!),"")</f>
        <v>#REF!</v>
      </c>
      <c r="AB8" s="52" t="e">
        <f>IF(AND(#REF!="Muy Alta",#REF!="Mayor"),CONCATENATE("R3C",#REF!),"")</f>
        <v>#REF!</v>
      </c>
      <c r="AC8" s="53" t="e">
        <f>IF(AND(#REF!="Muy Alta",#REF!="Mayor"),CONCATENATE("R3C",#REF!),"")</f>
        <v>#REF!</v>
      </c>
      <c r="AD8" s="53" t="e">
        <f>IF(AND(#REF!="Muy Alta",#REF!="Mayor"),CONCATENATE("R3C",#REF!),"")</f>
        <v>#REF!</v>
      </c>
      <c r="AE8" s="53" t="e">
        <f>IF(AND(#REF!="Muy Alta",#REF!="Mayor"),CONCATENATE("R3C",#REF!),"")</f>
        <v>#REF!</v>
      </c>
      <c r="AF8" s="53" t="e">
        <f>IF(AND(#REF!="Muy Alta",#REF!="Mayor"),CONCATENATE("R3C",#REF!),"")</f>
        <v>#REF!</v>
      </c>
      <c r="AG8" s="54" t="e">
        <f>IF(AND(#REF!="Muy Alta",#REF!="Mayor"),CONCATENATE("R3C",#REF!),"")</f>
        <v>#REF!</v>
      </c>
      <c r="AH8" s="55" t="e">
        <f>IF(AND(#REF!="Muy Alta",#REF!="Catastrófico"),CONCATENATE("R3C",#REF!),"")</f>
        <v>#REF!</v>
      </c>
      <c r="AI8" s="56" t="e">
        <f>IF(AND(#REF!="Muy Alta",#REF!="Catastrófico"),CONCATENATE("R3C",#REF!),"")</f>
        <v>#REF!</v>
      </c>
      <c r="AJ8" s="56" t="e">
        <f>IF(AND(#REF!="Muy Alta",#REF!="Catastrófico"),CONCATENATE("R3C",#REF!),"")</f>
        <v>#REF!</v>
      </c>
      <c r="AK8" s="56" t="e">
        <f>IF(AND(#REF!="Muy Alta",#REF!="Catastrófico"),CONCATENATE("R3C",#REF!),"")</f>
        <v>#REF!</v>
      </c>
      <c r="AL8" s="56" t="e">
        <f>IF(AND(#REF!="Muy Alta",#REF!="Catastrófico"),CONCATENATE("R3C",#REF!),"")</f>
        <v>#REF!</v>
      </c>
      <c r="AM8" s="57" t="e">
        <f>IF(AND(#REF!="Muy Alta",#REF!="Catastrófico"),CONCATENATE("R3C",#REF!),"")</f>
        <v>#REF!</v>
      </c>
      <c r="AN8" s="83"/>
      <c r="AO8" s="348"/>
      <c r="AP8" s="349"/>
      <c r="AQ8" s="349"/>
      <c r="AR8" s="349"/>
      <c r="AS8" s="349"/>
      <c r="AT8" s="3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35">
      <c r="A9" s="83"/>
      <c r="B9" s="243"/>
      <c r="C9" s="243"/>
      <c r="D9" s="244"/>
      <c r="E9" s="342"/>
      <c r="F9" s="341"/>
      <c r="G9" s="341"/>
      <c r="H9" s="341"/>
      <c r="I9" s="357"/>
      <c r="J9" s="52" t="e">
        <f>IF(AND(#REF!="Muy Alta",#REF!="Leve"),CONCATENATE("R4C",#REF!),"")</f>
        <v>#REF!</v>
      </c>
      <c r="K9" s="53" t="e">
        <f>IF(AND(#REF!="Muy Alta",#REF!="Leve"),CONCATENATE("R4C",#REF!),"")</f>
        <v>#REF!</v>
      </c>
      <c r="L9" s="53" t="e">
        <f>IF(AND(#REF!="Muy Alta",#REF!="Leve"),CONCATENATE("R4C",#REF!),"")</f>
        <v>#REF!</v>
      </c>
      <c r="M9" s="53" t="e">
        <f>IF(AND(#REF!="Muy Alta",#REF!="Leve"),CONCATENATE("R4C",#REF!),"")</f>
        <v>#REF!</v>
      </c>
      <c r="N9" s="53" t="e">
        <f>IF(AND(#REF!="Muy Alta",#REF!="Leve"),CONCATENATE("R4C",#REF!),"")</f>
        <v>#REF!</v>
      </c>
      <c r="O9" s="54" t="e">
        <f>IF(AND(#REF!="Muy Alta",#REF!="Leve"),CONCATENATE("R4C",#REF!),"")</f>
        <v>#REF!</v>
      </c>
      <c r="P9" s="52" t="e">
        <f>IF(AND(#REF!="Muy Alta",#REF!="Menor"),CONCATENATE("R4C",#REF!),"")</f>
        <v>#REF!</v>
      </c>
      <c r="Q9" s="53" t="e">
        <f>IF(AND(#REF!="Muy Alta",#REF!="Menor"),CONCATENATE("R4C",#REF!),"")</f>
        <v>#REF!</v>
      </c>
      <c r="R9" s="53" t="e">
        <f>IF(AND(#REF!="Muy Alta",#REF!="Menor"),CONCATENATE("R4C",#REF!),"")</f>
        <v>#REF!</v>
      </c>
      <c r="S9" s="53" t="e">
        <f>IF(AND(#REF!="Muy Alta",#REF!="Menor"),CONCATENATE("R4C",#REF!),"")</f>
        <v>#REF!</v>
      </c>
      <c r="T9" s="53" t="e">
        <f>IF(AND(#REF!="Muy Alta",#REF!="Menor"),CONCATENATE("R4C",#REF!),"")</f>
        <v>#REF!</v>
      </c>
      <c r="U9" s="54" t="e">
        <f>IF(AND(#REF!="Muy Alta",#REF!="Menor"),CONCATENATE("R4C",#REF!),"")</f>
        <v>#REF!</v>
      </c>
      <c r="V9" s="52" t="e">
        <f>IF(AND(#REF!="Muy Alta",#REF!="Moderado"),CONCATENATE("R4C",#REF!),"")</f>
        <v>#REF!</v>
      </c>
      <c r="W9" s="53" t="e">
        <f>IF(AND(#REF!="Muy Alta",#REF!="Moderado"),CONCATENATE("R4C",#REF!),"")</f>
        <v>#REF!</v>
      </c>
      <c r="X9" s="53" t="e">
        <f>IF(AND(#REF!="Muy Alta",#REF!="Moderado"),CONCATENATE("R4C",#REF!),"")</f>
        <v>#REF!</v>
      </c>
      <c r="Y9" s="53" t="e">
        <f>IF(AND(#REF!="Muy Alta",#REF!="Moderado"),CONCATENATE("R4C",#REF!),"")</f>
        <v>#REF!</v>
      </c>
      <c r="Z9" s="53" t="e">
        <f>IF(AND(#REF!="Muy Alta",#REF!="Moderado"),CONCATENATE("R4C",#REF!),"")</f>
        <v>#REF!</v>
      </c>
      <c r="AA9" s="54" t="e">
        <f>IF(AND(#REF!="Muy Alta",#REF!="Moderado"),CONCATENATE("R4C",#REF!),"")</f>
        <v>#REF!</v>
      </c>
      <c r="AB9" s="52" t="e">
        <f>IF(AND(#REF!="Muy Alta",#REF!="Mayor"),CONCATENATE("R4C",#REF!),"")</f>
        <v>#REF!</v>
      </c>
      <c r="AC9" s="53" t="e">
        <f>IF(AND(#REF!="Muy Alta",#REF!="Mayor"),CONCATENATE("R4C",#REF!),"")</f>
        <v>#REF!</v>
      </c>
      <c r="AD9" s="53" t="e">
        <f>IF(AND(#REF!="Muy Alta",#REF!="Mayor"),CONCATENATE("R4C",#REF!),"")</f>
        <v>#REF!</v>
      </c>
      <c r="AE9" s="53" t="e">
        <f>IF(AND(#REF!="Muy Alta",#REF!="Mayor"),CONCATENATE("R4C",#REF!),"")</f>
        <v>#REF!</v>
      </c>
      <c r="AF9" s="53" t="e">
        <f>IF(AND(#REF!="Muy Alta",#REF!="Mayor"),CONCATENATE("R4C",#REF!),"")</f>
        <v>#REF!</v>
      </c>
      <c r="AG9" s="54" t="e">
        <f>IF(AND(#REF!="Muy Alta",#REF!="Mayor"),CONCATENATE("R4C",#REF!),"")</f>
        <v>#REF!</v>
      </c>
      <c r="AH9" s="55" t="e">
        <f>IF(AND(#REF!="Muy Alta",#REF!="Catastrófico"),CONCATENATE("R4C",#REF!),"")</f>
        <v>#REF!</v>
      </c>
      <c r="AI9" s="56" t="e">
        <f>IF(AND(#REF!="Muy Alta",#REF!="Catastrófico"),CONCATENATE("R4C",#REF!),"")</f>
        <v>#REF!</v>
      </c>
      <c r="AJ9" s="56" t="e">
        <f>IF(AND(#REF!="Muy Alta",#REF!="Catastrófico"),CONCATENATE("R4C",#REF!),"")</f>
        <v>#REF!</v>
      </c>
      <c r="AK9" s="56" t="e">
        <f>IF(AND(#REF!="Muy Alta",#REF!="Catastrófico"),CONCATENATE("R4C",#REF!),"")</f>
        <v>#REF!</v>
      </c>
      <c r="AL9" s="56" t="e">
        <f>IF(AND(#REF!="Muy Alta",#REF!="Catastrófico"),CONCATENATE("R4C",#REF!),"")</f>
        <v>#REF!</v>
      </c>
      <c r="AM9" s="57" t="e">
        <f>IF(AND(#REF!="Muy Alta",#REF!="Catastrófico"),CONCATENATE("R4C",#REF!),"")</f>
        <v>#REF!</v>
      </c>
      <c r="AN9" s="83"/>
      <c r="AO9" s="348"/>
      <c r="AP9" s="349"/>
      <c r="AQ9" s="349"/>
      <c r="AR9" s="349"/>
      <c r="AS9" s="349"/>
      <c r="AT9" s="3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35">
      <c r="A10" s="83"/>
      <c r="B10" s="243"/>
      <c r="C10" s="243"/>
      <c r="D10" s="244"/>
      <c r="E10" s="342"/>
      <c r="F10" s="341"/>
      <c r="G10" s="341"/>
      <c r="H10" s="341"/>
      <c r="I10" s="357"/>
      <c r="J10" s="52" t="e">
        <f>IF(AND(#REF!="Muy Alta",#REF!="Leve"),CONCATENATE("R5C",#REF!),"")</f>
        <v>#REF!</v>
      </c>
      <c r="K10" s="53" t="e">
        <f>IF(AND(#REF!="Muy Alta",#REF!="Leve"),CONCATENATE("R5C",#REF!),"")</f>
        <v>#REF!</v>
      </c>
      <c r="L10" s="53" t="e">
        <f>IF(AND(#REF!="Muy Alta",#REF!="Leve"),CONCATENATE("R5C",#REF!),"")</f>
        <v>#REF!</v>
      </c>
      <c r="M10" s="53" t="e">
        <f>IF(AND(#REF!="Muy Alta",#REF!="Leve"),CONCATENATE("R5C",#REF!),"")</f>
        <v>#REF!</v>
      </c>
      <c r="N10" s="53" t="e">
        <f>IF(AND(#REF!="Muy Alta",#REF!="Leve"),CONCATENATE("R5C",#REF!),"")</f>
        <v>#REF!</v>
      </c>
      <c r="O10" s="54" t="e">
        <f>IF(AND(#REF!="Muy Alta",#REF!="Leve"),CONCATENATE("R5C",#REF!),"")</f>
        <v>#REF!</v>
      </c>
      <c r="P10" s="52" t="e">
        <f>IF(AND(#REF!="Muy Alta",#REF!="Menor"),CONCATENATE("R5C",#REF!),"")</f>
        <v>#REF!</v>
      </c>
      <c r="Q10" s="53" t="e">
        <f>IF(AND(#REF!="Muy Alta",#REF!="Menor"),CONCATENATE("R5C",#REF!),"")</f>
        <v>#REF!</v>
      </c>
      <c r="R10" s="53" t="e">
        <f>IF(AND(#REF!="Muy Alta",#REF!="Menor"),CONCATENATE("R5C",#REF!),"")</f>
        <v>#REF!</v>
      </c>
      <c r="S10" s="53" t="e">
        <f>IF(AND(#REF!="Muy Alta",#REF!="Menor"),CONCATENATE("R5C",#REF!),"")</f>
        <v>#REF!</v>
      </c>
      <c r="T10" s="53" t="e">
        <f>IF(AND(#REF!="Muy Alta",#REF!="Menor"),CONCATENATE("R5C",#REF!),"")</f>
        <v>#REF!</v>
      </c>
      <c r="U10" s="54" t="e">
        <f>IF(AND(#REF!="Muy Alta",#REF!="Menor"),CONCATENATE("R5C",#REF!),"")</f>
        <v>#REF!</v>
      </c>
      <c r="V10" s="52" t="e">
        <f>IF(AND(#REF!="Muy Alta",#REF!="Moderado"),CONCATENATE("R5C",#REF!),"")</f>
        <v>#REF!</v>
      </c>
      <c r="W10" s="53" t="e">
        <f>IF(AND(#REF!="Muy Alta",#REF!="Moderado"),CONCATENATE("R5C",#REF!),"")</f>
        <v>#REF!</v>
      </c>
      <c r="X10" s="53" t="e">
        <f>IF(AND(#REF!="Muy Alta",#REF!="Moderado"),CONCATENATE("R5C",#REF!),"")</f>
        <v>#REF!</v>
      </c>
      <c r="Y10" s="53" t="e">
        <f>IF(AND(#REF!="Muy Alta",#REF!="Moderado"),CONCATENATE("R5C",#REF!),"")</f>
        <v>#REF!</v>
      </c>
      <c r="Z10" s="53" t="e">
        <f>IF(AND(#REF!="Muy Alta",#REF!="Moderado"),CONCATENATE("R5C",#REF!),"")</f>
        <v>#REF!</v>
      </c>
      <c r="AA10" s="54" t="e">
        <f>IF(AND(#REF!="Muy Alta",#REF!="Moderado"),CONCATENATE("R5C",#REF!),"")</f>
        <v>#REF!</v>
      </c>
      <c r="AB10" s="52" t="e">
        <f>IF(AND(#REF!="Muy Alta",#REF!="Mayor"),CONCATENATE("R5C",#REF!),"")</f>
        <v>#REF!</v>
      </c>
      <c r="AC10" s="53" t="e">
        <f>IF(AND(#REF!="Muy Alta",#REF!="Mayor"),CONCATENATE("R5C",#REF!),"")</f>
        <v>#REF!</v>
      </c>
      <c r="AD10" s="53" t="e">
        <f>IF(AND(#REF!="Muy Alta",#REF!="Mayor"),CONCATENATE("R5C",#REF!),"")</f>
        <v>#REF!</v>
      </c>
      <c r="AE10" s="53" t="e">
        <f>IF(AND(#REF!="Muy Alta",#REF!="Mayor"),CONCATENATE("R5C",#REF!),"")</f>
        <v>#REF!</v>
      </c>
      <c r="AF10" s="53" t="e">
        <f>IF(AND(#REF!="Muy Alta",#REF!="Mayor"),CONCATENATE("R5C",#REF!),"")</f>
        <v>#REF!</v>
      </c>
      <c r="AG10" s="54" t="e">
        <f>IF(AND(#REF!="Muy Alta",#REF!="Mayor"),CONCATENATE("R5C",#REF!),"")</f>
        <v>#REF!</v>
      </c>
      <c r="AH10" s="55" t="e">
        <f>IF(AND(#REF!="Muy Alta",#REF!="Catastrófico"),CONCATENATE("R5C",#REF!),"")</f>
        <v>#REF!</v>
      </c>
      <c r="AI10" s="56" t="e">
        <f>IF(AND(#REF!="Muy Alta",#REF!="Catastrófico"),CONCATENATE("R5C",#REF!),"")</f>
        <v>#REF!</v>
      </c>
      <c r="AJ10" s="56" t="e">
        <f>IF(AND(#REF!="Muy Alta",#REF!="Catastrófico"),CONCATENATE("R5C",#REF!),"")</f>
        <v>#REF!</v>
      </c>
      <c r="AK10" s="56" t="e">
        <f>IF(AND(#REF!="Muy Alta",#REF!="Catastrófico"),CONCATENATE("R5C",#REF!),"")</f>
        <v>#REF!</v>
      </c>
      <c r="AL10" s="56" t="e">
        <f>IF(AND(#REF!="Muy Alta",#REF!="Catastrófico"),CONCATENATE("R5C",#REF!),"")</f>
        <v>#REF!</v>
      </c>
      <c r="AM10" s="57" t="e">
        <f>IF(AND(#REF!="Muy Alta",#REF!="Catastrófico"),CONCATENATE("R5C",#REF!),"")</f>
        <v>#REF!</v>
      </c>
      <c r="AN10" s="83"/>
      <c r="AO10" s="348"/>
      <c r="AP10" s="349"/>
      <c r="AQ10" s="349"/>
      <c r="AR10" s="349"/>
      <c r="AS10" s="349"/>
      <c r="AT10" s="3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35">
      <c r="A11" s="83"/>
      <c r="B11" s="243"/>
      <c r="C11" s="243"/>
      <c r="D11" s="244"/>
      <c r="E11" s="342"/>
      <c r="F11" s="341"/>
      <c r="G11" s="341"/>
      <c r="H11" s="341"/>
      <c r="I11" s="357"/>
      <c r="J11" s="52" t="e">
        <f>IF(AND(#REF!="Muy Alta",#REF!="Leve"),CONCATENATE("R6C",#REF!),"")</f>
        <v>#REF!</v>
      </c>
      <c r="K11" s="53" t="e">
        <f>IF(AND(#REF!="Muy Alta",#REF!="Leve"),CONCATENATE("R6C",#REF!),"")</f>
        <v>#REF!</v>
      </c>
      <c r="L11" s="53" t="e">
        <f>IF(AND(#REF!="Muy Alta",#REF!="Leve"),CONCATENATE("R6C",#REF!),"")</f>
        <v>#REF!</v>
      </c>
      <c r="M11" s="53" t="e">
        <f>IF(AND(#REF!="Muy Alta",#REF!="Leve"),CONCATENATE("R6C",#REF!),"")</f>
        <v>#REF!</v>
      </c>
      <c r="N11" s="53" t="e">
        <f>IF(AND(#REF!="Muy Alta",#REF!="Leve"),CONCATENATE("R6C",#REF!),"")</f>
        <v>#REF!</v>
      </c>
      <c r="O11" s="54" t="e">
        <f>IF(AND(#REF!="Muy Alta",#REF!="Leve"),CONCATENATE("R6C",#REF!),"")</f>
        <v>#REF!</v>
      </c>
      <c r="P11" s="52" t="e">
        <f>IF(AND(#REF!="Muy Alta",#REF!="Menor"),CONCATENATE("R6C",#REF!),"")</f>
        <v>#REF!</v>
      </c>
      <c r="Q11" s="53" t="e">
        <f>IF(AND(#REF!="Muy Alta",#REF!="Menor"),CONCATENATE("R6C",#REF!),"")</f>
        <v>#REF!</v>
      </c>
      <c r="R11" s="53" t="e">
        <f>IF(AND(#REF!="Muy Alta",#REF!="Menor"),CONCATENATE("R6C",#REF!),"")</f>
        <v>#REF!</v>
      </c>
      <c r="S11" s="53" t="e">
        <f>IF(AND(#REF!="Muy Alta",#REF!="Menor"),CONCATENATE("R6C",#REF!),"")</f>
        <v>#REF!</v>
      </c>
      <c r="T11" s="53" t="e">
        <f>IF(AND(#REF!="Muy Alta",#REF!="Menor"),CONCATENATE("R6C",#REF!),"")</f>
        <v>#REF!</v>
      </c>
      <c r="U11" s="54" t="e">
        <f>IF(AND(#REF!="Muy Alta",#REF!="Menor"),CONCATENATE("R6C",#REF!),"")</f>
        <v>#REF!</v>
      </c>
      <c r="V11" s="52" t="e">
        <f>IF(AND(#REF!="Muy Alta",#REF!="Moderado"),CONCATENATE("R6C",#REF!),"")</f>
        <v>#REF!</v>
      </c>
      <c r="W11" s="53" t="e">
        <f>IF(AND(#REF!="Muy Alta",#REF!="Moderado"),CONCATENATE("R6C",#REF!),"")</f>
        <v>#REF!</v>
      </c>
      <c r="X11" s="53" t="e">
        <f>IF(AND(#REF!="Muy Alta",#REF!="Moderado"),CONCATENATE("R6C",#REF!),"")</f>
        <v>#REF!</v>
      </c>
      <c r="Y11" s="53" t="e">
        <f>IF(AND(#REF!="Muy Alta",#REF!="Moderado"),CONCATENATE("R6C",#REF!),"")</f>
        <v>#REF!</v>
      </c>
      <c r="Z11" s="53" t="e">
        <f>IF(AND(#REF!="Muy Alta",#REF!="Moderado"),CONCATENATE("R6C",#REF!),"")</f>
        <v>#REF!</v>
      </c>
      <c r="AA11" s="54" t="e">
        <f>IF(AND(#REF!="Muy Alta",#REF!="Moderado"),CONCATENATE("R6C",#REF!),"")</f>
        <v>#REF!</v>
      </c>
      <c r="AB11" s="52" t="e">
        <f>IF(AND(#REF!="Muy Alta",#REF!="Mayor"),CONCATENATE("R6C",#REF!),"")</f>
        <v>#REF!</v>
      </c>
      <c r="AC11" s="53" t="e">
        <f>IF(AND(#REF!="Muy Alta",#REF!="Mayor"),CONCATENATE("R6C",#REF!),"")</f>
        <v>#REF!</v>
      </c>
      <c r="AD11" s="53" t="e">
        <f>IF(AND(#REF!="Muy Alta",#REF!="Mayor"),CONCATENATE("R6C",#REF!),"")</f>
        <v>#REF!</v>
      </c>
      <c r="AE11" s="53" t="e">
        <f>IF(AND(#REF!="Muy Alta",#REF!="Mayor"),CONCATENATE("R6C",#REF!),"")</f>
        <v>#REF!</v>
      </c>
      <c r="AF11" s="53" t="e">
        <f>IF(AND(#REF!="Muy Alta",#REF!="Mayor"),CONCATENATE("R6C",#REF!),"")</f>
        <v>#REF!</v>
      </c>
      <c r="AG11" s="54" t="e">
        <f>IF(AND(#REF!="Muy Alta",#REF!="Mayor"),CONCATENATE("R6C",#REF!),"")</f>
        <v>#REF!</v>
      </c>
      <c r="AH11" s="55" t="e">
        <f>IF(AND(#REF!="Muy Alta",#REF!="Catastrófico"),CONCATENATE("R6C",#REF!),"")</f>
        <v>#REF!</v>
      </c>
      <c r="AI11" s="56" t="e">
        <f>IF(AND(#REF!="Muy Alta",#REF!="Catastrófico"),CONCATENATE("R6C",#REF!),"")</f>
        <v>#REF!</v>
      </c>
      <c r="AJ11" s="56" t="e">
        <f>IF(AND(#REF!="Muy Alta",#REF!="Catastrófico"),CONCATENATE("R6C",#REF!),"")</f>
        <v>#REF!</v>
      </c>
      <c r="AK11" s="56" t="e">
        <f>IF(AND(#REF!="Muy Alta",#REF!="Catastrófico"),CONCATENATE("R6C",#REF!),"")</f>
        <v>#REF!</v>
      </c>
      <c r="AL11" s="56" t="e">
        <f>IF(AND(#REF!="Muy Alta",#REF!="Catastrófico"),CONCATENATE("R6C",#REF!),"")</f>
        <v>#REF!</v>
      </c>
      <c r="AM11" s="57" t="e">
        <f>IF(AND(#REF!="Muy Alta",#REF!="Catastrófico"),CONCATENATE("R6C",#REF!),"")</f>
        <v>#REF!</v>
      </c>
      <c r="AN11" s="83"/>
      <c r="AO11" s="348"/>
      <c r="AP11" s="349"/>
      <c r="AQ11" s="349"/>
      <c r="AR11" s="349"/>
      <c r="AS11" s="349"/>
      <c r="AT11" s="3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35">
      <c r="A12" s="83"/>
      <c r="B12" s="243"/>
      <c r="C12" s="243"/>
      <c r="D12" s="244"/>
      <c r="E12" s="342"/>
      <c r="F12" s="341"/>
      <c r="G12" s="341"/>
      <c r="H12" s="341"/>
      <c r="I12" s="357"/>
      <c r="J12" s="52" t="e">
        <f>IF(AND(#REF!="Muy Alta",#REF!="Leve"),CONCATENATE("R7C",#REF!),"")</f>
        <v>#REF!</v>
      </c>
      <c r="K12" s="53" t="e">
        <f>IF(AND(#REF!="Muy Alta",#REF!="Leve"),CONCATENATE("R7C",#REF!),"")</f>
        <v>#REF!</v>
      </c>
      <c r="L12" s="53" t="e">
        <f>IF(AND(#REF!="Muy Alta",#REF!="Leve"),CONCATENATE("R7C",#REF!),"")</f>
        <v>#REF!</v>
      </c>
      <c r="M12" s="53" t="e">
        <f>IF(AND(#REF!="Muy Alta",#REF!="Leve"),CONCATENATE("R7C",#REF!),"")</f>
        <v>#REF!</v>
      </c>
      <c r="N12" s="53" t="e">
        <f>IF(AND(#REF!="Muy Alta",#REF!="Leve"),CONCATENATE("R7C",#REF!),"")</f>
        <v>#REF!</v>
      </c>
      <c r="O12" s="54" t="e">
        <f>IF(AND(#REF!="Muy Alta",#REF!="Leve"),CONCATENATE("R7C",#REF!),"")</f>
        <v>#REF!</v>
      </c>
      <c r="P12" s="52" t="e">
        <f>IF(AND(#REF!="Muy Alta",#REF!="Menor"),CONCATENATE("R7C",#REF!),"")</f>
        <v>#REF!</v>
      </c>
      <c r="Q12" s="53" t="e">
        <f>IF(AND(#REF!="Muy Alta",#REF!="Menor"),CONCATENATE("R7C",#REF!),"")</f>
        <v>#REF!</v>
      </c>
      <c r="R12" s="53" t="e">
        <f>IF(AND(#REF!="Muy Alta",#REF!="Menor"),CONCATENATE("R7C",#REF!),"")</f>
        <v>#REF!</v>
      </c>
      <c r="S12" s="53" t="e">
        <f>IF(AND(#REF!="Muy Alta",#REF!="Menor"),CONCATENATE("R7C",#REF!),"")</f>
        <v>#REF!</v>
      </c>
      <c r="T12" s="53" t="e">
        <f>IF(AND(#REF!="Muy Alta",#REF!="Menor"),CONCATENATE("R7C",#REF!),"")</f>
        <v>#REF!</v>
      </c>
      <c r="U12" s="54" t="e">
        <f>IF(AND(#REF!="Muy Alta",#REF!="Menor"),CONCATENATE("R7C",#REF!),"")</f>
        <v>#REF!</v>
      </c>
      <c r="V12" s="52" t="e">
        <f>IF(AND(#REF!="Muy Alta",#REF!="Moderado"),CONCATENATE("R7C",#REF!),"")</f>
        <v>#REF!</v>
      </c>
      <c r="W12" s="53" t="e">
        <f>IF(AND(#REF!="Muy Alta",#REF!="Moderado"),CONCATENATE("R7C",#REF!),"")</f>
        <v>#REF!</v>
      </c>
      <c r="X12" s="53" t="e">
        <f>IF(AND(#REF!="Muy Alta",#REF!="Moderado"),CONCATENATE("R7C",#REF!),"")</f>
        <v>#REF!</v>
      </c>
      <c r="Y12" s="53" t="e">
        <f>IF(AND(#REF!="Muy Alta",#REF!="Moderado"),CONCATENATE("R7C",#REF!),"")</f>
        <v>#REF!</v>
      </c>
      <c r="Z12" s="53" t="e">
        <f>IF(AND(#REF!="Muy Alta",#REF!="Moderado"),CONCATENATE("R7C",#REF!),"")</f>
        <v>#REF!</v>
      </c>
      <c r="AA12" s="54" t="e">
        <f>IF(AND(#REF!="Muy Alta",#REF!="Moderado"),CONCATENATE("R7C",#REF!),"")</f>
        <v>#REF!</v>
      </c>
      <c r="AB12" s="52" t="e">
        <f>IF(AND(#REF!="Muy Alta",#REF!="Mayor"),CONCATENATE("R7C",#REF!),"")</f>
        <v>#REF!</v>
      </c>
      <c r="AC12" s="53" t="e">
        <f>IF(AND(#REF!="Muy Alta",#REF!="Mayor"),CONCATENATE("R7C",#REF!),"")</f>
        <v>#REF!</v>
      </c>
      <c r="AD12" s="53" t="e">
        <f>IF(AND(#REF!="Muy Alta",#REF!="Mayor"),CONCATENATE("R7C",#REF!),"")</f>
        <v>#REF!</v>
      </c>
      <c r="AE12" s="53" t="e">
        <f>IF(AND(#REF!="Muy Alta",#REF!="Mayor"),CONCATENATE("R7C",#REF!),"")</f>
        <v>#REF!</v>
      </c>
      <c r="AF12" s="53" t="e">
        <f>IF(AND(#REF!="Muy Alta",#REF!="Mayor"),CONCATENATE("R7C",#REF!),"")</f>
        <v>#REF!</v>
      </c>
      <c r="AG12" s="54" t="e">
        <f>IF(AND(#REF!="Muy Alta",#REF!="Mayor"),CONCATENATE("R7C",#REF!),"")</f>
        <v>#REF!</v>
      </c>
      <c r="AH12" s="55" t="e">
        <f>IF(AND(#REF!="Muy Alta",#REF!="Catastrófico"),CONCATENATE("R7C",#REF!),"")</f>
        <v>#REF!</v>
      </c>
      <c r="AI12" s="56" t="e">
        <f>IF(AND(#REF!="Muy Alta",#REF!="Catastrófico"),CONCATENATE("R7C",#REF!),"")</f>
        <v>#REF!</v>
      </c>
      <c r="AJ12" s="56" t="e">
        <f>IF(AND(#REF!="Muy Alta",#REF!="Catastrófico"),CONCATENATE("R7C",#REF!),"")</f>
        <v>#REF!</v>
      </c>
      <c r="AK12" s="56" t="e">
        <f>IF(AND(#REF!="Muy Alta",#REF!="Catastrófico"),CONCATENATE("R7C",#REF!),"")</f>
        <v>#REF!</v>
      </c>
      <c r="AL12" s="56" t="e">
        <f>IF(AND(#REF!="Muy Alta",#REF!="Catastrófico"),CONCATENATE("R7C",#REF!),"")</f>
        <v>#REF!</v>
      </c>
      <c r="AM12" s="57" t="e">
        <f>IF(AND(#REF!="Muy Alta",#REF!="Catastrófico"),CONCATENATE("R7C",#REF!),"")</f>
        <v>#REF!</v>
      </c>
      <c r="AN12" s="83"/>
      <c r="AO12" s="348"/>
      <c r="AP12" s="349"/>
      <c r="AQ12" s="349"/>
      <c r="AR12" s="349"/>
      <c r="AS12" s="349"/>
      <c r="AT12" s="3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35">
      <c r="A13" s="83"/>
      <c r="B13" s="243"/>
      <c r="C13" s="243"/>
      <c r="D13" s="244"/>
      <c r="E13" s="342"/>
      <c r="F13" s="341"/>
      <c r="G13" s="341"/>
      <c r="H13" s="341"/>
      <c r="I13" s="357"/>
      <c r="J13" s="52" t="e">
        <f>IF(AND(#REF!="Muy Alta",#REF!="Leve"),CONCATENATE("R8C",#REF!),"")</f>
        <v>#REF!</v>
      </c>
      <c r="K13" s="53" t="e">
        <f>IF(AND(#REF!="Muy Alta",#REF!="Leve"),CONCATENATE("R8C",#REF!),"")</f>
        <v>#REF!</v>
      </c>
      <c r="L13" s="53" t="e">
        <f>IF(AND(#REF!="Muy Alta",#REF!="Leve"),CONCATENATE("R8C",#REF!),"")</f>
        <v>#REF!</v>
      </c>
      <c r="M13" s="53" t="e">
        <f>IF(AND(#REF!="Muy Alta",#REF!="Leve"),CONCATENATE("R8C",#REF!),"")</f>
        <v>#REF!</v>
      </c>
      <c r="N13" s="53" t="e">
        <f>IF(AND(#REF!="Muy Alta",#REF!="Leve"),CONCATENATE("R8C",#REF!),"")</f>
        <v>#REF!</v>
      </c>
      <c r="O13" s="54" t="e">
        <f>IF(AND(#REF!="Muy Alta",#REF!="Leve"),CONCATENATE("R8C",#REF!),"")</f>
        <v>#REF!</v>
      </c>
      <c r="P13" s="52" t="e">
        <f>IF(AND(#REF!="Muy Alta",#REF!="Menor"),CONCATENATE("R8C",#REF!),"")</f>
        <v>#REF!</v>
      </c>
      <c r="Q13" s="53" t="e">
        <f>IF(AND(#REF!="Muy Alta",#REF!="Menor"),CONCATENATE("R8C",#REF!),"")</f>
        <v>#REF!</v>
      </c>
      <c r="R13" s="53" t="e">
        <f>IF(AND(#REF!="Muy Alta",#REF!="Menor"),CONCATENATE("R8C",#REF!),"")</f>
        <v>#REF!</v>
      </c>
      <c r="S13" s="53" t="e">
        <f>IF(AND(#REF!="Muy Alta",#REF!="Menor"),CONCATENATE("R8C",#REF!),"")</f>
        <v>#REF!</v>
      </c>
      <c r="T13" s="53" t="e">
        <f>IF(AND(#REF!="Muy Alta",#REF!="Menor"),CONCATENATE("R8C",#REF!),"")</f>
        <v>#REF!</v>
      </c>
      <c r="U13" s="54" t="e">
        <f>IF(AND(#REF!="Muy Alta",#REF!="Menor"),CONCATENATE("R8C",#REF!),"")</f>
        <v>#REF!</v>
      </c>
      <c r="V13" s="52" t="e">
        <f>IF(AND(#REF!="Muy Alta",#REF!="Moderado"),CONCATENATE("R8C",#REF!),"")</f>
        <v>#REF!</v>
      </c>
      <c r="W13" s="53" t="e">
        <f>IF(AND(#REF!="Muy Alta",#REF!="Moderado"),CONCATENATE("R8C",#REF!),"")</f>
        <v>#REF!</v>
      </c>
      <c r="X13" s="53" t="e">
        <f>IF(AND(#REF!="Muy Alta",#REF!="Moderado"),CONCATENATE("R8C",#REF!),"")</f>
        <v>#REF!</v>
      </c>
      <c r="Y13" s="53" t="e">
        <f>IF(AND(#REF!="Muy Alta",#REF!="Moderado"),CONCATENATE("R8C",#REF!),"")</f>
        <v>#REF!</v>
      </c>
      <c r="Z13" s="53" t="e">
        <f>IF(AND(#REF!="Muy Alta",#REF!="Moderado"),CONCATENATE("R8C",#REF!),"")</f>
        <v>#REF!</v>
      </c>
      <c r="AA13" s="54" t="e">
        <f>IF(AND(#REF!="Muy Alta",#REF!="Moderado"),CONCATENATE("R8C",#REF!),"")</f>
        <v>#REF!</v>
      </c>
      <c r="AB13" s="52" t="e">
        <f>IF(AND(#REF!="Muy Alta",#REF!="Mayor"),CONCATENATE("R8C",#REF!),"")</f>
        <v>#REF!</v>
      </c>
      <c r="AC13" s="53" t="e">
        <f>IF(AND(#REF!="Muy Alta",#REF!="Mayor"),CONCATENATE("R8C",#REF!),"")</f>
        <v>#REF!</v>
      </c>
      <c r="AD13" s="53" t="e">
        <f>IF(AND(#REF!="Muy Alta",#REF!="Mayor"),CONCATENATE("R8C",#REF!),"")</f>
        <v>#REF!</v>
      </c>
      <c r="AE13" s="53" t="e">
        <f>IF(AND(#REF!="Muy Alta",#REF!="Mayor"),CONCATENATE("R8C",#REF!),"")</f>
        <v>#REF!</v>
      </c>
      <c r="AF13" s="53" t="e">
        <f>IF(AND(#REF!="Muy Alta",#REF!="Mayor"),CONCATENATE("R8C",#REF!),"")</f>
        <v>#REF!</v>
      </c>
      <c r="AG13" s="54" t="e">
        <f>IF(AND(#REF!="Muy Alta",#REF!="Mayor"),CONCATENATE("R8C",#REF!),"")</f>
        <v>#REF!</v>
      </c>
      <c r="AH13" s="55" t="e">
        <f>IF(AND(#REF!="Muy Alta",#REF!="Catastrófico"),CONCATENATE("R8C",#REF!),"")</f>
        <v>#REF!</v>
      </c>
      <c r="AI13" s="56" t="e">
        <f>IF(AND(#REF!="Muy Alta",#REF!="Catastrófico"),CONCATENATE("R8C",#REF!),"")</f>
        <v>#REF!</v>
      </c>
      <c r="AJ13" s="56" t="e">
        <f>IF(AND(#REF!="Muy Alta",#REF!="Catastrófico"),CONCATENATE("R8C",#REF!),"")</f>
        <v>#REF!</v>
      </c>
      <c r="AK13" s="56" t="e">
        <f>IF(AND(#REF!="Muy Alta",#REF!="Catastrófico"),CONCATENATE("R8C",#REF!),"")</f>
        <v>#REF!</v>
      </c>
      <c r="AL13" s="56" t="e">
        <f>IF(AND(#REF!="Muy Alta",#REF!="Catastrófico"),CONCATENATE("R8C",#REF!),"")</f>
        <v>#REF!</v>
      </c>
      <c r="AM13" s="57" t="e">
        <f>IF(AND(#REF!="Muy Alta",#REF!="Catastrófico"),CONCATENATE("R8C",#REF!),"")</f>
        <v>#REF!</v>
      </c>
      <c r="AN13" s="83"/>
      <c r="AO13" s="348"/>
      <c r="AP13" s="349"/>
      <c r="AQ13" s="349"/>
      <c r="AR13" s="349"/>
      <c r="AS13" s="349"/>
      <c r="AT13" s="3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35">
      <c r="A14" s="83"/>
      <c r="B14" s="243"/>
      <c r="C14" s="243"/>
      <c r="D14" s="244"/>
      <c r="E14" s="342"/>
      <c r="F14" s="341"/>
      <c r="G14" s="341"/>
      <c r="H14" s="341"/>
      <c r="I14" s="357"/>
      <c r="J14" s="52" t="e">
        <f>IF(AND(#REF!="Muy Alta",#REF!="Leve"),CONCATENATE("R9C",#REF!),"")</f>
        <v>#REF!</v>
      </c>
      <c r="K14" s="53" t="e">
        <f>IF(AND(#REF!="Muy Alta",#REF!="Leve"),CONCATENATE("R9C",#REF!),"")</f>
        <v>#REF!</v>
      </c>
      <c r="L14" s="53" t="e">
        <f>IF(AND(#REF!="Muy Alta",#REF!="Leve"),CONCATENATE("R9C",#REF!),"")</f>
        <v>#REF!</v>
      </c>
      <c r="M14" s="53" t="e">
        <f>IF(AND(#REF!="Muy Alta",#REF!="Leve"),CONCATENATE("R9C",#REF!),"")</f>
        <v>#REF!</v>
      </c>
      <c r="N14" s="53" t="e">
        <f>IF(AND(#REF!="Muy Alta",#REF!="Leve"),CONCATENATE("R9C",#REF!),"")</f>
        <v>#REF!</v>
      </c>
      <c r="O14" s="54" t="e">
        <f>IF(AND(#REF!="Muy Alta",#REF!="Leve"),CONCATENATE("R9C",#REF!),"")</f>
        <v>#REF!</v>
      </c>
      <c r="P14" s="52" t="e">
        <f>IF(AND(#REF!="Muy Alta",#REF!="Menor"),CONCATENATE("R9C",#REF!),"")</f>
        <v>#REF!</v>
      </c>
      <c r="Q14" s="53" t="e">
        <f>IF(AND(#REF!="Muy Alta",#REF!="Menor"),CONCATENATE("R9C",#REF!),"")</f>
        <v>#REF!</v>
      </c>
      <c r="R14" s="53" t="e">
        <f>IF(AND(#REF!="Muy Alta",#REF!="Menor"),CONCATENATE("R9C",#REF!),"")</f>
        <v>#REF!</v>
      </c>
      <c r="S14" s="53" t="e">
        <f>IF(AND(#REF!="Muy Alta",#REF!="Menor"),CONCATENATE("R9C",#REF!),"")</f>
        <v>#REF!</v>
      </c>
      <c r="T14" s="53" t="e">
        <f>IF(AND(#REF!="Muy Alta",#REF!="Menor"),CONCATENATE("R9C",#REF!),"")</f>
        <v>#REF!</v>
      </c>
      <c r="U14" s="54" t="e">
        <f>IF(AND(#REF!="Muy Alta",#REF!="Menor"),CONCATENATE("R9C",#REF!),"")</f>
        <v>#REF!</v>
      </c>
      <c r="V14" s="52" t="e">
        <f>IF(AND(#REF!="Muy Alta",#REF!="Moderado"),CONCATENATE("R9C",#REF!),"")</f>
        <v>#REF!</v>
      </c>
      <c r="W14" s="53" t="e">
        <f>IF(AND(#REF!="Muy Alta",#REF!="Moderado"),CONCATENATE("R9C",#REF!),"")</f>
        <v>#REF!</v>
      </c>
      <c r="X14" s="53" t="e">
        <f>IF(AND(#REF!="Muy Alta",#REF!="Moderado"),CONCATENATE("R9C",#REF!),"")</f>
        <v>#REF!</v>
      </c>
      <c r="Y14" s="53" t="e">
        <f>IF(AND(#REF!="Muy Alta",#REF!="Moderado"),CONCATENATE("R9C",#REF!),"")</f>
        <v>#REF!</v>
      </c>
      <c r="Z14" s="53" t="e">
        <f>IF(AND(#REF!="Muy Alta",#REF!="Moderado"),CONCATENATE("R9C",#REF!),"")</f>
        <v>#REF!</v>
      </c>
      <c r="AA14" s="54" t="e">
        <f>IF(AND(#REF!="Muy Alta",#REF!="Moderado"),CONCATENATE("R9C",#REF!),"")</f>
        <v>#REF!</v>
      </c>
      <c r="AB14" s="52" t="e">
        <f>IF(AND(#REF!="Muy Alta",#REF!="Mayor"),CONCATENATE("R9C",#REF!),"")</f>
        <v>#REF!</v>
      </c>
      <c r="AC14" s="53" t="e">
        <f>IF(AND(#REF!="Muy Alta",#REF!="Mayor"),CONCATENATE("R9C",#REF!),"")</f>
        <v>#REF!</v>
      </c>
      <c r="AD14" s="53" t="e">
        <f>IF(AND(#REF!="Muy Alta",#REF!="Mayor"),CONCATENATE("R9C",#REF!),"")</f>
        <v>#REF!</v>
      </c>
      <c r="AE14" s="53" t="e">
        <f>IF(AND(#REF!="Muy Alta",#REF!="Mayor"),CONCATENATE("R9C",#REF!),"")</f>
        <v>#REF!</v>
      </c>
      <c r="AF14" s="53" t="e">
        <f>IF(AND(#REF!="Muy Alta",#REF!="Mayor"),CONCATENATE("R9C",#REF!),"")</f>
        <v>#REF!</v>
      </c>
      <c r="AG14" s="54" t="e">
        <f>IF(AND(#REF!="Muy Alta",#REF!="Mayor"),CONCATENATE("R9C",#REF!),"")</f>
        <v>#REF!</v>
      </c>
      <c r="AH14" s="55" t="e">
        <f>IF(AND(#REF!="Muy Alta",#REF!="Catastrófico"),CONCATENATE("R9C",#REF!),"")</f>
        <v>#REF!</v>
      </c>
      <c r="AI14" s="56" t="e">
        <f>IF(AND(#REF!="Muy Alta",#REF!="Catastrófico"),CONCATENATE("R9C",#REF!),"")</f>
        <v>#REF!</v>
      </c>
      <c r="AJ14" s="56" t="e">
        <f>IF(AND(#REF!="Muy Alta",#REF!="Catastrófico"),CONCATENATE("R9C",#REF!),"")</f>
        <v>#REF!</v>
      </c>
      <c r="AK14" s="56" t="e">
        <f>IF(AND(#REF!="Muy Alta",#REF!="Catastrófico"),CONCATENATE("R9C",#REF!),"")</f>
        <v>#REF!</v>
      </c>
      <c r="AL14" s="56" t="e">
        <f>IF(AND(#REF!="Muy Alta",#REF!="Catastrófico"),CONCATENATE("R9C",#REF!),"")</f>
        <v>#REF!</v>
      </c>
      <c r="AM14" s="57" t="e">
        <f>IF(AND(#REF!="Muy Alta",#REF!="Catastrófico"),CONCATENATE("R9C",#REF!),"")</f>
        <v>#REF!</v>
      </c>
      <c r="AN14" s="83"/>
      <c r="AO14" s="348"/>
      <c r="AP14" s="349"/>
      <c r="AQ14" s="349"/>
      <c r="AR14" s="349"/>
      <c r="AS14" s="349"/>
      <c r="AT14" s="3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4">
      <c r="A15" s="83"/>
      <c r="B15" s="243"/>
      <c r="C15" s="243"/>
      <c r="D15" s="244"/>
      <c r="E15" s="343"/>
      <c r="F15" s="344"/>
      <c r="G15" s="344"/>
      <c r="H15" s="344"/>
      <c r="I15" s="358"/>
      <c r="J15" s="58" t="e">
        <f>IF(AND(#REF!="Muy Alta",#REF!="Leve"),CONCATENATE("R10C",#REF!),"")</f>
        <v>#REF!</v>
      </c>
      <c r="K15" s="59" t="e">
        <f>IF(AND(#REF!="Muy Alta",#REF!="Leve"),CONCATENATE("R10C",#REF!),"")</f>
        <v>#REF!</v>
      </c>
      <c r="L15" s="59" t="e">
        <f>IF(AND(#REF!="Muy Alta",#REF!="Leve"),CONCATENATE("R10C",#REF!),"")</f>
        <v>#REF!</v>
      </c>
      <c r="M15" s="59" t="e">
        <f>IF(AND(#REF!="Muy Alta",#REF!="Leve"),CONCATENATE("R10C",#REF!),"")</f>
        <v>#REF!</v>
      </c>
      <c r="N15" s="59" t="e">
        <f>IF(AND(#REF!="Muy Alta",#REF!="Leve"),CONCATENATE("R10C",#REF!),"")</f>
        <v>#REF!</v>
      </c>
      <c r="O15" s="60" t="e">
        <f>IF(AND(#REF!="Muy Alta",#REF!="Leve"),CONCATENATE("R10C",#REF!),"")</f>
        <v>#REF!</v>
      </c>
      <c r="P15" s="52" t="e">
        <f>IF(AND(#REF!="Muy Alta",#REF!="Menor"),CONCATENATE("R10C",#REF!),"")</f>
        <v>#REF!</v>
      </c>
      <c r="Q15" s="53" t="e">
        <f>IF(AND(#REF!="Muy Alta",#REF!="Menor"),CONCATENATE("R10C",#REF!),"")</f>
        <v>#REF!</v>
      </c>
      <c r="R15" s="53" t="e">
        <f>IF(AND(#REF!="Muy Alta",#REF!="Menor"),CONCATENATE("R10C",#REF!),"")</f>
        <v>#REF!</v>
      </c>
      <c r="S15" s="53" t="e">
        <f>IF(AND(#REF!="Muy Alta",#REF!="Menor"),CONCATENATE("R10C",#REF!),"")</f>
        <v>#REF!</v>
      </c>
      <c r="T15" s="53" t="e">
        <f>IF(AND(#REF!="Muy Alta",#REF!="Menor"),CONCATENATE("R10C",#REF!),"")</f>
        <v>#REF!</v>
      </c>
      <c r="U15" s="54" t="e">
        <f>IF(AND(#REF!="Muy Alta",#REF!="Menor"),CONCATENATE("R10C",#REF!),"")</f>
        <v>#REF!</v>
      </c>
      <c r="V15" s="58" t="e">
        <f>IF(AND(#REF!="Muy Alta",#REF!="Moderado"),CONCATENATE("R10C",#REF!),"")</f>
        <v>#REF!</v>
      </c>
      <c r="W15" s="59" t="e">
        <f>IF(AND(#REF!="Muy Alta",#REF!="Moderado"),CONCATENATE("R10C",#REF!),"")</f>
        <v>#REF!</v>
      </c>
      <c r="X15" s="59" t="e">
        <f>IF(AND(#REF!="Muy Alta",#REF!="Moderado"),CONCATENATE("R10C",#REF!),"")</f>
        <v>#REF!</v>
      </c>
      <c r="Y15" s="59" t="e">
        <f>IF(AND(#REF!="Muy Alta",#REF!="Moderado"),CONCATENATE("R10C",#REF!),"")</f>
        <v>#REF!</v>
      </c>
      <c r="Z15" s="59" t="e">
        <f>IF(AND(#REF!="Muy Alta",#REF!="Moderado"),CONCATENATE("R10C",#REF!),"")</f>
        <v>#REF!</v>
      </c>
      <c r="AA15" s="60" t="e">
        <f>IF(AND(#REF!="Muy Alta",#REF!="Moderado"),CONCATENATE("R10C",#REF!),"")</f>
        <v>#REF!</v>
      </c>
      <c r="AB15" s="52" t="e">
        <f>IF(AND(#REF!="Muy Alta",#REF!="Mayor"),CONCATENATE("R10C",#REF!),"")</f>
        <v>#REF!</v>
      </c>
      <c r="AC15" s="53" t="e">
        <f>IF(AND(#REF!="Muy Alta",#REF!="Mayor"),CONCATENATE("R10C",#REF!),"")</f>
        <v>#REF!</v>
      </c>
      <c r="AD15" s="53" t="e">
        <f>IF(AND(#REF!="Muy Alta",#REF!="Mayor"),CONCATENATE("R10C",#REF!),"")</f>
        <v>#REF!</v>
      </c>
      <c r="AE15" s="53" t="e">
        <f>IF(AND(#REF!="Muy Alta",#REF!="Mayor"),CONCATENATE("R10C",#REF!),"")</f>
        <v>#REF!</v>
      </c>
      <c r="AF15" s="53" t="e">
        <f>IF(AND(#REF!="Muy Alta",#REF!="Mayor"),CONCATENATE("R10C",#REF!),"")</f>
        <v>#REF!</v>
      </c>
      <c r="AG15" s="54" t="e">
        <f>IF(AND(#REF!="Muy Alta",#REF!="Mayor"),CONCATENATE("R10C",#REF!),"")</f>
        <v>#REF!</v>
      </c>
      <c r="AH15" s="61" t="e">
        <f>IF(AND(#REF!="Muy Alta",#REF!="Catastrófico"),CONCATENATE("R10C",#REF!),"")</f>
        <v>#REF!</v>
      </c>
      <c r="AI15" s="62" t="e">
        <f>IF(AND(#REF!="Muy Alta",#REF!="Catastrófico"),CONCATENATE("R10C",#REF!),"")</f>
        <v>#REF!</v>
      </c>
      <c r="AJ15" s="62" t="e">
        <f>IF(AND(#REF!="Muy Alta",#REF!="Catastrófico"),CONCATENATE("R10C",#REF!),"")</f>
        <v>#REF!</v>
      </c>
      <c r="AK15" s="62" t="e">
        <f>IF(AND(#REF!="Muy Alta",#REF!="Catastrófico"),CONCATENATE("R10C",#REF!),"")</f>
        <v>#REF!</v>
      </c>
      <c r="AL15" s="62" t="e">
        <f>IF(AND(#REF!="Muy Alta",#REF!="Catastrófico"),CONCATENATE("R10C",#REF!),"")</f>
        <v>#REF!</v>
      </c>
      <c r="AM15" s="63" t="e">
        <f>IF(AND(#REF!="Muy Alta",#REF!="Catastrófico"),CONCATENATE("R10C",#REF!),"")</f>
        <v>#REF!</v>
      </c>
      <c r="AN15" s="83"/>
      <c r="AO15" s="351"/>
      <c r="AP15" s="352"/>
      <c r="AQ15" s="352"/>
      <c r="AR15" s="352"/>
      <c r="AS15" s="352"/>
      <c r="AT15" s="3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35">
      <c r="A16" s="83"/>
      <c r="B16" s="243"/>
      <c r="C16" s="243"/>
      <c r="D16" s="244"/>
      <c r="E16" s="338" t="s">
        <v>115</v>
      </c>
      <c r="F16" s="339"/>
      <c r="G16" s="339"/>
      <c r="H16" s="339"/>
      <c r="I16" s="339"/>
      <c r="J16" s="64" t="e">
        <f>IF(AND(#REF!="Alta",#REF!="Leve"),CONCATENATE("R1C",#REF!),"")</f>
        <v>#REF!</v>
      </c>
      <c r="K16" s="65" t="e">
        <f>IF(AND(#REF!="Alta",#REF!="Leve"),CONCATENATE("R1C",#REF!),"")</f>
        <v>#REF!</v>
      </c>
      <c r="L16" s="65" t="e">
        <f>IF(AND(#REF!="Alta",#REF!="Leve"),CONCATENATE("R1C",#REF!),"")</f>
        <v>#REF!</v>
      </c>
      <c r="M16" s="65" t="e">
        <f>IF(AND(#REF!="Alta",#REF!="Leve"),CONCATENATE("R1C",#REF!),"")</f>
        <v>#REF!</v>
      </c>
      <c r="N16" s="65" t="e">
        <f>IF(AND(#REF!="Alta",#REF!="Leve"),CONCATENATE("R1C",#REF!),"")</f>
        <v>#REF!</v>
      </c>
      <c r="O16" s="66" t="e">
        <f>IF(AND(#REF!="Alta",#REF!="Leve"),CONCATENATE("R1C",#REF!),"")</f>
        <v>#REF!</v>
      </c>
      <c r="P16" s="64" t="e">
        <f>IF(AND(#REF!="Alta",#REF!="Menor"),CONCATENATE("R1C",#REF!),"")</f>
        <v>#REF!</v>
      </c>
      <c r="Q16" s="65" t="e">
        <f>IF(AND(#REF!="Alta",#REF!="Menor"),CONCATENATE("R1C",#REF!),"")</f>
        <v>#REF!</v>
      </c>
      <c r="R16" s="65" t="e">
        <f>IF(AND(#REF!="Alta",#REF!="Menor"),CONCATENATE("R1C",#REF!),"")</f>
        <v>#REF!</v>
      </c>
      <c r="S16" s="65" t="e">
        <f>IF(AND(#REF!="Alta",#REF!="Menor"),CONCATENATE("R1C",#REF!),"")</f>
        <v>#REF!</v>
      </c>
      <c r="T16" s="65" t="e">
        <f>IF(AND(#REF!="Alta",#REF!="Menor"),CONCATENATE("R1C",#REF!),"")</f>
        <v>#REF!</v>
      </c>
      <c r="U16" s="66" t="e">
        <f>IF(AND(#REF!="Alta",#REF!="Menor"),CONCATENATE("R1C",#REF!),"")</f>
        <v>#REF!</v>
      </c>
      <c r="V16" s="46" t="e">
        <f>IF(AND(#REF!="Alta",#REF!="Moderado"),CONCATENATE("R1C",#REF!),"")</f>
        <v>#REF!</v>
      </c>
      <c r="W16" s="47" t="e">
        <f>IF(AND(#REF!="Alta",#REF!="Moderado"),CONCATENATE("R1C",#REF!),"")</f>
        <v>#REF!</v>
      </c>
      <c r="X16" s="47" t="e">
        <f>IF(AND(#REF!="Alta",#REF!="Moderado"),CONCATENATE("R1C",#REF!),"")</f>
        <v>#REF!</v>
      </c>
      <c r="Y16" s="47" t="e">
        <f>IF(AND(#REF!="Alta",#REF!="Moderado"),CONCATENATE("R1C",#REF!),"")</f>
        <v>#REF!</v>
      </c>
      <c r="Z16" s="47" t="e">
        <f>IF(AND(#REF!="Alta",#REF!="Moderado"),CONCATENATE("R1C",#REF!),"")</f>
        <v>#REF!</v>
      </c>
      <c r="AA16" s="48" t="e">
        <f>IF(AND(#REF!="Alta",#REF!="Moderado"),CONCATENATE("R1C",#REF!),"")</f>
        <v>#REF!</v>
      </c>
      <c r="AB16" s="46" t="e">
        <f>IF(AND(#REF!="Alta",#REF!="Mayor"),CONCATENATE("R1C",#REF!),"")</f>
        <v>#REF!</v>
      </c>
      <c r="AC16" s="47" t="e">
        <f>IF(AND(#REF!="Alta",#REF!="Mayor"),CONCATENATE("R1C",#REF!),"")</f>
        <v>#REF!</v>
      </c>
      <c r="AD16" s="47" t="e">
        <f>IF(AND(#REF!="Alta",#REF!="Mayor"),CONCATENATE("R1C",#REF!),"")</f>
        <v>#REF!</v>
      </c>
      <c r="AE16" s="47" t="e">
        <f>IF(AND(#REF!="Alta",#REF!="Mayor"),CONCATENATE("R1C",#REF!),"")</f>
        <v>#REF!</v>
      </c>
      <c r="AF16" s="47" t="e">
        <f>IF(AND(#REF!="Alta",#REF!="Mayor"),CONCATENATE("R1C",#REF!),"")</f>
        <v>#REF!</v>
      </c>
      <c r="AG16" s="48" t="e">
        <f>IF(AND(#REF!="Alta",#REF!="Mayor"),CONCATENATE("R1C",#REF!),"")</f>
        <v>#REF!</v>
      </c>
      <c r="AH16" s="49" t="e">
        <f>IF(AND(#REF!="Alta",#REF!="Catastrófico"),CONCATENATE("R1C",#REF!),"")</f>
        <v>#REF!</v>
      </c>
      <c r="AI16" s="50" t="e">
        <f>IF(AND(#REF!="Alta",#REF!="Catastrófico"),CONCATENATE("R1C",#REF!),"")</f>
        <v>#REF!</v>
      </c>
      <c r="AJ16" s="50" t="e">
        <f>IF(AND(#REF!="Alta",#REF!="Catastrófico"),CONCATENATE("R1C",#REF!),"")</f>
        <v>#REF!</v>
      </c>
      <c r="AK16" s="50" t="e">
        <f>IF(AND(#REF!="Alta",#REF!="Catastrófico"),CONCATENATE("R1C",#REF!),"")</f>
        <v>#REF!</v>
      </c>
      <c r="AL16" s="50" t="e">
        <f>IF(AND(#REF!="Alta",#REF!="Catastrófico"),CONCATENATE("R1C",#REF!),"")</f>
        <v>#REF!</v>
      </c>
      <c r="AM16" s="51" t="e">
        <f>IF(AND(#REF!="Alta",#REF!="Catastrófico"),CONCATENATE("R1C",#REF!),"")</f>
        <v>#REF!</v>
      </c>
      <c r="AN16" s="83"/>
      <c r="AO16" s="329" t="s">
        <v>80</v>
      </c>
      <c r="AP16" s="330"/>
      <c r="AQ16" s="330"/>
      <c r="AR16" s="330"/>
      <c r="AS16" s="330"/>
      <c r="AT16" s="33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35">
      <c r="A17" s="83"/>
      <c r="B17" s="243"/>
      <c r="C17" s="243"/>
      <c r="D17" s="244"/>
      <c r="E17" s="340"/>
      <c r="F17" s="341"/>
      <c r="G17" s="341"/>
      <c r="H17" s="341"/>
      <c r="I17" s="341"/>
      <c r="J17" s="67" t="e">
        <f>IF(AND(#REF!="Alta",#REF!="Leve"),CONCATENATE("R2C",#REF!),"")</f>
        <v>#REF!</v>
      </c>
      <c r="K17" s="68" t="e">
        <f>IF(AND(#REF!="Alta",#REF!="Leve"),CONCATENATE("R2C",#REF!),"")</f>
        <v>#REF!</v>
      </c>
      <c r="L17" s="68" t="e">
        <f>IF(AND(#REF!="Alta",#REF!="Leve"),CONCATENATE("R2C",#REF!),"")</f>
        <v>#REF!</v>
      </c>
      <c r="M17" s="68" t="e">
        <f>IF(AND(#REF!="Alta",#REF!="Leve"),CONCATENATE("R2C",#REF!),"")</f>
        <v>#REF!</v>
      </c>
      <c r="N17" s="68" t="e">
        <f>IF(AND(#REF!="Alta",#REF!="Leve"),CONCATENATE("R2C",#REF!),"")</f>
        <v>#REF!</v>
      </c>
      <c r="O17" s="69" t="e">
        <f>IF(AND(#REF!="Alta",#REF!="Leve"),CONCATENATE("R2C",#REF!),"")</f>
        <v>#REF!</v>
      </c>
      <c r="P17" s="67" t="e">
        <f>IF(AND(#REF!="Alta",#REF!="Menor"),CONCATENATE("R2C",#REF!),"")</f>
        <v>#REF!</v>
      </c>
      <c r="Q17" s="68" t="e">
        <f>IF(AND(#REF!="Alta",#REF!="Menor"),CONCATENATE("R2C",#REF!),"")</f>
        <v>#REF!</v>
      </c>
      <c r="R17" s="68" t="e">
        <f>IF(AND(#REF!="Alta",#REF!="Menor"),CONCATENATE("R2C",#REF!),"")</f>
        <v>#REF!</v>
      </c>
      <c r="S17" s="68" t="e">
        <f>IF(AND(#REF!="Alta",#REF!="Menor"),CONCATENATE("R2C",#REF!),"")</f>
        <v>#REF!</v>
      </c>
      <c r="T17" s="68" t="e">
        <f>IF(AND(#REF!="Alta",#REF!="Menor"),CONCATENATE("R2C",#REF!),"")</f>
        <v>#REF!</v>
      </c>
      <c r="U17" s="69" t="e">
        <f>IF(AND(#REF!="Alta",#REF!="Menor"),CONCATENATE("R2C",#REF!),"")</f>
        <v>#REF!</v>
      </c>
      <c r="V17" s="52" t="e">
        <f>IF(AND(#REF!="Alta",#REF!="Moderado"),CONCATENATE("R2C",#REF!),"")</f>
        <v>#REF!</v>
      </c>
      <c r="W17" s="53" t="e">
        <f>IF(AND(#REF!="Alta",#REF!="Moderado"),CONCATENATE("R2C",#REF!),"")</f>
        <v>#REF!</v>
      </c>
      <c r="X17" s="53" t="e">
        <f>IF(AND(#REF!="Alta",#REF!="Moderado"),CONCATENATE("R2C",#REF!),"")</f>
        <v>#REF!</v>
      </c>
      <c r="Y17" s="53" t="e">
        <f>IF(AND(#REF!="Alta",#REF!="Moderado"),CONCATENATE("R2C",#REF!),"")</f>
        <v>#REF!</v>
      </c>
      <c r="Z17" s="53" t="e">
        <f>IF(AND(#REF!="Alta",#REF!="Moderado"),CONCATENATE("R2C",#REF!),"")</f>
        <v>#REF!</v>
      </c>
      <c r="AA17" s="54" t="e">
        <f>IF(AND(#REF!="Alta",#REF!="Moderado"),CONCATENATE("R2C",#REF!),"")</f>
        <v>#REF!</v>
      </c>
      <c r="AB17" s="52" t="e">
        <f>IF(AND(#REF!="Alta",#REF!="Mayor"),CONCATENATE("R2C",#REF!),"")</f>
        <v>#REF!</v>
      </c>
      <c r="AC17" s="53" t="e">
        <f>IF(AND(#REF!="Alta",#REF!="Mayor"),CONCATENATE("R2C",#REF!),"")</f>
        <v>#REF!</v>
      </c>
      <c r="AD17" s="53" t="e">
        <f>IF(AND(#REF!="Alta",#REF!="Mayor"),CONCATENATE("R2C",#REF!),"")</f>
        <v>#REF!</v>
      </c>
      <c r="AE17" s="53" t="e">
        <f>IF(AND(#REF!="Alta",#REF!="Mayor"),CONCATENATE("R2C",#REF!),"")</f>
        <v>#REF!</v>
      </c>
      <c r="AF17" s="53" t="e">
        <f>IF(AND(#REF!="Alta",#REF!="Mayor"),CONCATENATE("R2C",#REF!),"")</f>
        <v>#REF!</v>
      </c>
      <c r="AG17" s="54" t="e">
        <f>IF(AND(#REF!="Alta",#REF!="Mayor"),CONCATENATE("R2C",#REF!),"")</f>
        <v>#REF!</v>
      </c>
      <c r="AH17" s="55" t="e">
        <f>IF(AND(#REF!="Alta",#REF!="Catastrófico"),CONCATENATE("R2C",#REF!),"")</f>
        <v>#REF!</v>
      </c>
      <c r="AI17" s="56" t="e">
        <f>IF(AND(#REF!="Alta",#REF!="Catastrófico"),CONCATENATE("R2C",#REF!),"")</f>
        <v>#REF!</v>
      </c>
      <c r="AJ17" s="56" t="e">
        <f>IF(AND(#REF!="Alta",#REF!="Catastrófico"),CONCATENATE("R2C",#REF!),"")</f>
        <v>#REF!</v>
      </c>
      <c r="AK17" s="56" t="e">
        <f>IF(AND(#REF!="Alta",#REF!="Catastrófico"),CONCATENATE("R2C",#REF!),"")</f>
        <v>#REF!</v>
      </c>
      <c r="AL17" s="56" t="e">
        <f>IF(AND(#REF!="Alta",#REF!="Catastrófico"),CONCATENATE("R2C",#REF!),"")</f>
        <v>#REF!</v>
      </c>
      <c r="AM17" s="57" t="e">
        <f>IF(AND(#REF!="Alta",#REF!="Catastrófico"),CONCATENATE("R2C",#REF!),"")</f>
        <v>#REF!</v>
      </c>
      <c r="AN17" s="83"/>
      <c r="AO17" s="332"/>
      <c r="AP17" s="333"/>
      <c r="AQ17" s="333"/>
      <c r="AR17" s="333"/>
      <c r="AS17" s="333"/>
      <c r="AT17" s="33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35">
      <c r="A18" s="83"/>
      <c r="B18" s="243"/>
      <c r="C18" s="243"/>
      <c r="D18" s="244"/>
      <c r="E18" s="342"/>
      <c r="F18" s="341"/>
      <c r="G18" s="341"/>
      <c r="H18" s="341"/>
      <c r="I18" s="341"/>
      <c r="J18" s="67" t="e">
        <f>IF(AND(#REF!="Alta",#REF!="Leve"),CONCATENATE("R3C",#REF!),"")</f>
        <v>#REF!</v>
      </c>
      <c r="K18" s="68" t="e">
        <f>IF(AND(#REF!="Alta",#REF!="Leve"),CONCATENATE("R3C",#REF!),"")</f>
        <v>#REF!</v>
      </c>
      <c r="L18" s="68" t="e">
        <f>IF(AND(#REF!="Alta",#REF!="Leve"),CONCATENATE("R3C",#REF!),"")</f>
        <v>#REF!</v>
      </c>
      <c r="M18" s="68" t="e">
        <f>IF(AND(#REF!="Alta",#REF!="Leve"),CONCATENATE("R3C",#REF!),"")</f>
        <v>#REF!</v>
      </c>
      <c r="N18" s="68" t="e">
        <f>IF(AND(#REF!="Alta",#REF!="Leve"),CONCATENATE("R3C",#REF!),"")</f>
        <v>#REF!</v>
      </c>
      <c r="O18" s="69" t="e">
        <f>IF(AND(#REF!="Alta",#REF!="Leve"),CONCATENATE("R3C",#REF!),"")</f>
        <v>#REF!</v>
      </c>
      <c r="P18" s="67" t="e">
        <f>IF(AND(#REF!="Alta",#REF!="Menor"),CONCATENATE("R3C",#REF!),"")</f>
        <v>#REF!</v>
      </c>
      <c r="Q18" s="68" t="e">
        <f>IF(AND(#REF!="Alta",#REF!="Menor"),CONCATENATE("R3C",#REF!),"")</f>
        <v>#REF!</v>
      </c>
      <c r="R18" s="68" t="e">
        <f>IF(AND(#REF!="Alta",#REF!="Menor"),CONCATENATE("R3C",#REF!),"")</f>
        <v>#REF!</v>
      </c>
      <c r="S18" s="68" t="e">
        <f>IF(AND(#REF!="Alta",#REF!="Menor"),CONCATENATE("R3C",#REF!),"")</f>
        <v>#REF!</v>
      </c>
      <c r="T18" s="68" t="e">
        <f>IF(AND(#REF!="Alta",#REF!="Menor"),CONCATENATE("R3C",#REF!),"")</f>
        <v>#REF!</v>
      </c>
      <c r="U18" s="69" t="e">
        <f>IF(AND(#REF!="Alta",#REF!="Menor"),CONCATENATE("R3C",#REF!),"")</f>
        <v>#REF!</v>
      </c>
      <c r="V18" s="52" t="e">
        <f>IF(AND(#REF!="Alta",#REF!="Moderado"),CONCATENATE("R3C",#REF!),"")</f>
        <v>#REF!</v>
      </c>
      <c r="W18" s="53" t="e">
        <f>IF(AND(#REF!="Alta",#REF!="Moderado"),CONCATENATE("R3C",#REF!),"")</f>
        <v>#REF!</v>
      </c>
      <c r="X18" s="53" t="e">
        <f>IF(AND(#REF!="Alta",#REF!="Moderado"),CONCATENATE("R3C",#REF!),"")</f>
        <v>#REF!</v>
      </c>
      <c r="Y18" s="53" t="e">
        <f>IF(AND(#REF!="Alta",#REF!="Moderado"),CONCATENATE("R3C",#REF!),"")</f>
        <v>#REF!</v>
      </c>
      <c r="Z18" s="53" t="e">
        <f>IF(AND(#REF!="Alta",#REF!="Moderado"),CONCATENATE("R3C",#REF!),"")</f>
        <v>#REF!</v>
      </c>
      <c r="AA18" s="54" t="e">
        <f>IF(AND(#REF!="Alta",#REF!="Moderado"),CONCATENATE("R3C",#REF!),"")</f>
        <v>#REF!</v>
      </c>
      <c r="AB18" s="52" t="e">
        <f>IF(AND(#REF!="Alta",#REF!="Mayor"),CONCATENATE("R3C",#REF!),"")</f>
        <v>#REF!</v>
      </c>
      <c r="AC18" s="53" t="e">
        <f>IF(AND(#REF!="Alta",#REF!="Mayor"),CONCATENATE("R3C",#REF!),"")</f>
        <v>#REF!</v>
      </c>
      <c r="AD18" s="53" t="e">
        <f>IF(AND(#REF!="Alta",#REF!="Mayor"),CONCATENATE("R3C",#REF!),"")</f>
        <v>#REF!</v>
      </c>
      <c r="AE18" s="53" t="e">
        <f>IF(AND(#REF!="Alta",#REF!="Mayor"),CONCATENATE("R3C",#REF!),"")</f>
        <v>#REF!</v>
      </c>
      <c r="AF18" s="53" t="e">
        <f>IF(AND(#REF!="Alta",#REF!="Mayor"),CONCATENATE("R3C",#REF!),"")</f>
        <v>#REF!</v>
      </c>
      <c r="AG18" s="54" t="e">
        <f>IF(AND(#REF!="Alta",#REF!="Mayor"),CONCATENATE("R3C",#REF!),"")</f>
        <v>#REF!</v>
      </c>
      <c r="AH18" s="55" t="e">
        <f>IF(AND(#REF!="Alta",#REF!="Catastrófico"),CONCATENATE("R3C",#REF!),"")</f>
        <v>#REF!</v>
      </c>
      <c r="AI18" s="56" t="e">
        <f>IF(AND(#REF!="Alta",#REF!="Catastrófico"),CONCATENATE("R3C",#REF!),"")</f>
        <v>#REF!</v>
      </c>
      <c r="AJ18" s="56" t="e">
        <f>IF(AND(#REF!="Alta",#REF!="Catastrófico"),CONCATENATE("R3C",#REF!),"")</f>
        <v>#REF!</v>
      </c>
      <c r="AK18" s="56" t="e">
        <f>IF(AND(#REF!="Alta",#REF!="Catastrófico"),CONCATENATE("R3C",#REF!),"")</f>
        <v>#REF!</v>
      </c>
      <c r="AL18" s="56" t="e">
        <f>IF(AND(#REF!="Alta",#REF!="Catastrófico"),CONCATENATE("R3C",#REF!),"")</f>
        <v>#REF!</v>
      </c>
      <c r="AM18" s="57" t="e">
        <f>IF(AND(#REF!="Alta",#REF!="Catastrófico"),CONCATENATE("R3C",#REF!),"")</f>
        <v>#REF!</v>
      </c>
      <c r="AN18" s="83"/>
      <c r="AO18" s="332"/>
      <c r="AP18" s="333"/>
      <c r="AQ18" s="333"/>
      <c r="AR18" s="333"/>
      <c r="AS18" s="333"/>
      <c r="AT18" s="33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35">
      <c r="A19" s="83"/>
      <c r="B19" s="243"/>
      <c r="C19" s="243"/>
      <c r="D19" s="244"/>
      <c r="E19" s="342"/>
      <c r="F19" s="341"/>
      <c r="G19" s="341"/>
      <c r="H19" s="341"/>
      <c r="I19" s="341"/>
      <c r="J19" s="67" t="e">
        <f>IF(AND(#REF!="Alta",#REF!="Leve"),CONCATENATE("R4C",#REF!),"")</f>
        <v>#REF!</v>
      </c>
      <c r="K19" s="68" t="e">
        <f>IF(AND(#REF!="Alta",#REF!="Leve"),CONCATENATE("R4C",#REF!),"")</f>
        <v>#REF!</v>
      </c>
      <c r="L19" s="68" t="e">
        <f>IF(AND(#REF!="Alta",#REF!="Leve"),CONCATENATE("R4C",#REF!),"")</f>
        <v>#REF!</v>
      </c>
      <c r="M19" s="68" t="e">
        <f>IF(AND(#REF!="Alta",#REF!="Leve"),CONCATENATE("R4C",#REF!),"")</f>
        <v>#REF!</v>
      </c>
      <c r="N19" s="68" t="e">
        <f>IF(AND(#REF!="Alta",#REF!="Leve"),CONCATENATE("R4C",#REF!),"")</f>
        <v>#REF!</v>
      </c>
      <c r="O19" s="69" t="e">
        <f>IF(AND(#REF!="Alta",#REF!="Leve"),CONCATENATE("R4C",#REF!),"")</f>
        <v>#REF!</v>
      </c>
      <c r="P19" s="67" t="e">
        <f>IF(AND(#REF!="Alta",#REF!="Menor"),CONCATENATE("R4C",#REF!),"")</f>
        <v>#REF!</v>
      </c>
      <c r="Q19" s="68" t="e">
        <f>IF(AND(#REF!="Alta",#REF!="Menor"),CONCATENATE("R4C",#REF!),"")</f>
        <v>#REF!</v>
      </c>
      <c r="R19" s="68" t="e">
        <f>IF(AND(#REF!="Alta",#REF!="Menor"),CONCATENATE("R4C",#REF!),"")</f>
        <v>#REF!</v>
      </c>
      <c r="S19" s="68" t="e">
        <f>IF(AND(#REF!="Alta",#REF!="Menor"),CONCATENATE("R4C",#REF!),"")</f>
        <v>#REF!</v>
      </c>
      <c r="T19" s="68" t="e">
        <f>IF(AND(#REF!="Alta",#REF!="Menor"),CONCATENATE("R4C",#REF!),"")</f>
        <v>#REF!</v>
      </c>
      <c r="U19" s="69" t="e">
        <f>IF(AND(#REF!="Alta",#REF!="Menor"),CONCATENATE("R4C",#REF!),"")</f>
        <v>#REF!</v>
      </c>
      <c r="V19" s="52" t="e">
        <f>IF(AND(#REF!="Alta",#REF!="Moderado"),CONCATENATE("R4C",#REF!),"")</f>
        <v>#REF!</v>
      </c>
      <c r="W19" s="53" t="e">
        <f>IF(AND(#REF!="Alta",#REF!="Moderado"),CONCATENATE("R4C",#REF!),"")</f>
        <v>#REF!</v>
      </c>
      <c r="X19" s="53" t="e">
        <f>IF(AND(#REF!="Alta",#REF!="Moderado"),CONCATENATE("R4C",#REF!),"")</f>
        <v>#REF!</v>
      </c>
      <c r="Y19" s="53" t="e">
        <f>IF(AND(#REF!="Alta",#REF!="Moderado"),CONCATENATE("R4C",#REF!),"")</f>
        <v>#REF!</v>
      </c>
      <c r="Z19" s="53" t="e">
        <f>IF(AND(#REF!="Alta",#REF!="Moderado"),CONCATENATE("R4C",#REF!),"")</f>
        <v>#REF!</v>
      </c>
      <c r="AA19" s="54" t="e">
        <f>IF(AND(#REF!="Alta",#REF!="Moderado"),CONCATENATE("R4C",#REF!),"")</f>
        <v>#REF!</v>
      </c>
      <c r="AB19" s="52" t="e">
        <f>IF(AND(#REF!="Alta",#REF!="Mayor"),CONCATENATE("R4C",#REF!),"")</f>
        <v>#REF!</v>
      </c>
      <c r="AC19" s="53" t="e">
        <f>IF(AND(#REF!="Alta",#REF!="Mayor"),CONCATENATE("R4C",#REF!),"")</f>
        <v>#REF!</v>
      </c>
      <c r="AD19" s="53" t="e">
        <f>IF(AND(#REF!="Alta",#REF!="Mayor"),CONCATENATE("R4C",#REF!),"")</f>
        <v>#REF!</v>
      </c>
      <c r="AE19" s="53" t="e">
        <f>IF(AND(#REF!="Alta",#REF!="Mayor"),CONCATENATE("R4C",#REF!),"")</f>
        <v>#REF!</v>
      </c>
      <c r="AF19" s="53" t="e">
        <f>IF(AND(#REF!="Alta",#REF!="Mayor"),CONCATENATE("R4C",#REF!),"")</f>
        <v>#REF!</v>
      </c>
      <c r="AG19" s="54" t="e">
        <f>IF(AND(#REF!="Alta",#REF!="Mayor"),CONCATENATE("R4C",#REF!),"")</f>
        <v>#REF!</v>
      </c>
      <c r="AH19" s="55" t="e">
        <f>IF(AND(#REF!="Alta",#REF!="Catastrófico"),CONCATENATE("R4C",#REF!),"")</f>
        <v>#REF!</v>
      </c>
      <c r="AI19" s="56" t="e">
        <f>IF(AND(#REF!="Alta",#REF!="Catastrófico"),CONCATENATE("R4C",#REF!),"")</f>
        <v>#REF!</v>
      </c>
      <c r="AJ19" s="56" t="e">
        <f>IF(AND(#REF!="Alta",#REF!="Catastrófico"),CONCATENATE("R4C",#REF!),"")</f>
        <v>#REF!</v>
      </c>
      <c r="AK19" s="56" t="e">
        <f>IF(AND(#REF!="Alta",#REF!="Catastrófico"),CONCATENATE("R4C",#REF!),"")</f>
        <v>#REF!</v>
      </c>
      <c r="AL19" s="56" t="e">
        <f>IF(AND(#REF!="Alta",#REF!="Catastrófico"),CONCATENATE("R4C",#REF!),"")</f>
        <v>#REF!</v>
      </c>
      <c r="AM19" s="57" t="e">
        <f>IF(AND(#REF!="Alta",#REF!="Catastrófico"),CONCATENATE("R4C",#REF!),"")</f>
        <v>#REF!</v>
      </c>
      <c r="AN19" s="83"/>
      <c r="AO19" s="332"/>
      <c r="AP19" s="333"/>
      <c r="AQ19" s="333"/>
      <c r="AR19" s="333"/>
      <c r="AS19" s="333"/>
      <c r="AT19" s="33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35">
      <c r="A20" s="83"/>
      <c r="B20" s="243"/>
      <c r="C20" s="243"/>
      <c r="D20" s="244"/>
      <c r="E20" s="342"/>
      <c r="F20" s="341"/>
      <c r="G20" s="341"/>
      <c r="H20" s="341"/>
      <c r="I20" s="341"/>
      <c r="J20" s="67" t="e">
        <f>IF(AND(#REF!="Alta",#REF!="Leve"),CONCATENATE("R5C",#REF!),"")</f>
        <v>#REF!</v>
      </c>
      <c r="K20" s="68" t="e">
        <f>IF(AND(#REF!="Alta",#REF!="Leve"),CONCATENATE("R5C",#REF!),"")</f>
        <v>#REF!</v>
      </c>
      <c r="L20" s="68" t="e">
        <f>IF(AND(#REF!="Alta",#REF!="Leve"),CONCATENATE("R5C",#REF!),"")</f>
        <v>#REF!</v>
      </c>
      <c r="M20" s="68" t="e">
        <f>IF(AND(#REF!="Alta",#REF!="Leve"),CONCATENATE("R5C",#REF!),"")</f>
        <v>#REF!</v>
      </c>
      <c r="N20" s="68" t="e">
        <f>IF(AND(#REF!="Alta",#REF!="Leve"),CONCATENATE("R5C",#REF!),"")</f>
        <v>#REF!</v>
      </c>
      <c r="O20" s="69" t="e">
        <f>IF(AND(#REF!="Alta",#REF!="Leve"),CONCATENATE("R5C",#REF!),"")</f>
        <v>#REF!</v>
      </c>
      <c r="P20" s="67" t="e">
        <f>IF(AND(#REF!="Alta",#REF!="Menor"),CONCATENATE("R5C",#REF!),"")</f>
        <v>#REF!</v>
      </c>
      <c r="Q20" s="68" t="e">
        <f>IF(AND(#REF!="Alta",#REF!="Menor"),CONCATENATE("R5C",#REF!),"")</f>
        <v>#REF!</v>
      </c>
      <c r="R20" s="68" t="e">
        <f>IF(AND(#REF!="Alta",#REF!="Menor"),CONCATENATE("R5C",#REF!),"")</f>
        <v>#REF!</v>
      </c>
      <c r="S20" s="68" t="e">
        <f>IF(AND(#REF!="Alta",#REF!="Menor"),CONCATENATE("R5C",#REF!),"")</f>
        <v>#REF!</v>
      </c>
      <c r="T20" s="68" t="e">
        <f>IF(AND(#REF!="Alta",#REF!="Menor"),CONCATENATE("R5C",#REF!),"")</f>
        <v>#REF!</v>
      </c>
      <c r="U20" s="69" t="e">
        <f>IF(AND(#REF!="Alta",#REF!="Menor"),CONCATENATE("R5C",#REF!),"")</f>
        <v>#REF!</v>
      </c>
      <c r="V20" s="52" t="e">
        <f>IF(AND(#REF!="Alta",#REF!="Moderado"),CONCATENATE("R5C",#REF!),"")</f>
        <v>#REF!</v>
      </c>
      <c r="W20" s="53" t="e">
        <f>IF(AND(#REF!="Alta",#REF!="Moderado"),CONCATENATE("R5C",#REF!),"")</f>
        <v>#REF!</v>
      </c>
      <c r="X20" s="53" t="e">
        <f>IF(AND(#REF!="Alta",#REF!="Moderado"),CONCATENATE("R5C",#REF!),"")</f>
        <v>#REF!</v>
      </c>
      <c r="Y20" s="53" t="e">
        <f>IF(AND(#REF!="Alta",#REF!="Moderado"),CONCATENATE("R5C",#REF!),"")</f>
        <v>#REF!</v>
      </c>
      <c r="Z20" s="53" t="e">
        <f>IF(AND(#REF!="Alta",#REF!="Moderado"),CONCATENATE("R5C",#REF!),"")</f>
        <v>#REF!</v>
      </c>
      <c r="AA20" s="54" t="e">
        <f>IF(AND(#REF!="Alta",#REF!="Moderado"),CONCATENATE("R5C",#REF!),"")</f>
        <v>#REF!</v>
      </c>
      <c r="AB20" s="52" t="e">
        <f>IF(AND(#REF!="Alta",#REF!="Mayor"),CONCATENATE("R5C",#REF!),"")</f>
        <v>#REF!</v>
      </c>
      <c r="AC20" s="53" t="e">
        <f>IF(AND(#REF!="Alta",#REF!="Mayor"),CONCATENATE("R5C",#REF!),"")</f>
        <v>#REF!</v>
      </c>
      <c r="AD20" s="53" t="e">
        <f>IF(AND(#REF!="Alta",#REF!="Mayor"),CONCATENATE("R5C",#REF!),"")</f>
        <v>#REF!</v>
      </c>
      <c r="AE20" s="53" t="e">
        <f>IF(AND(#REF!="Alta",#REF!="Mayor"),CONCATENATE("R5C",#REF!),"")</f>
        <v>#REF!</v>
      </c>
      <c r="AF20" s="53" t="e">
        <f>IF(AND(#REF!="Alta",#REF!="Mayor"),CONCATENATE("R5C",#REF!),"")</f>
        <v>#REF!</v>
      </c>
      <c r="AG20" s="54" t="e">
        <f>IF(AND(#REF!="Alta",#REF!="Mayor"),CONCATENATE("R5C",#REF!),"")</f>
        <v>#REF!</v>
      </c>
      <c r="AH20" s="55" t="e">
        <f>IF(AND(#REF!="Alta",#REF!="Catastrófico"),CONCATENATE("R5C",#REF!),"")</f>
        <v>#REF!</v>
      </c>
      <c r="AI20" s="56" t="e">
        <f>IF(AND(#REF!="Alta",#REF!="Catastrófico"),CONCATENATE("R5C",#REF!),"")</f>
        <v>#REF!</v>
      </c>
      <c r="AJ20" s="56" t="e">
        <f>IF(AND(#REF!="Alta",#REF!="Catastrófico"),CONCATENATE("R5C",#REF!),"")</f>
        <v>#REF!</v>
      </c>
      <c r="AK20" s="56" t="e">
        <f>IF(AND(#REF!="Alta",#REF!="Catastrófico"),CONCATENATE("R5C",#REF!),"")</f>
        <v>#REF!</v>
      </c>
      <c r="AL20" s="56" t="e">
        <f>IF(AND(#REF!="Alta",#REF!="Catastrófico"),CONCATENATE("R5C",#REF!),"")</f>
        <v>#REF!</v>
      </c>
      <c r="AM20" s="57" t="e">
        <f>IF(AND(#REF!="Alta",#REF!="Catastrófico"),CONCATENATE("R5C",#REF!),"")</f>
        <v>#REF!</v>
      </c>
      <c r="AN20" s="83"/>
      <c r="AO20" s="332"/>
      <c r="AP20" s="333"/>
      <c r="AQ20" s="333"/>
      <c r="AR20" s="333"/>
      <c r="AS20" s="333"/>
      <c r="AT20" s="33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35">
      <c r="A21" s="83"/>
      <c r="B21" s="243"/>
      <c r="C21" s="243"/>
      <c r="D21" s="244"/>
      <c r="E21" s="342"/>
      <c r="F21" s="341"/>
      <c r="G21" s="341"/>
      <c r="H21" s="341"/>
      <c r="I21" s="341"/>
      <c r="J21" s="67" t="e">
        <f>IF(AND(#REF!="Alta",#REF!="Leve"),CONCATENATE("R6C",#REF!),"")</f>
        <v>#REF!</v>
      </c>
      <c r="K21" s="68" t="e">
        <f>IF(AND(#REF!="Alta",#REF!="Leve"),CONCATENATE("R6C",#REF!),"")</f>
        <v>#REF!</v>
      </c>
      <c r="L21" s="68" t="e">
        <f>IF(AND(#REF!="Alta",#REF!="Leve"),CONCATENATE("R6C",#REF!),"")</f>
        <v>#REF!</v>
      </c>
      <c r="M21" s="68" t="e">
        <f>IF(AND(#REF!="Alta",#REF!="Leve"),CONCATENATE("R6C",#REF!),"")</f>
        <v>#REF!</v>
      </c>
      <c r="N21" s="68" t="e">
        <f>IF(AND(#REF!="Alta",#REF!="Leve"),CONCATENATE("R6C",#REF!),"")</f>
        <v>#REF!</v>
      </c>
      <c r="O21" s="69" t="e">
        <f>IF(AND(#REF!="Alta",#REF!="Leve"),CONCATENATE("R6C",#REF!),"")</f>
        <v>#REF!</v>
      </c>
      <c r="P21" s="67" t="e">
        <f>IF(AND(#REF!="Alta",#REF!="Menor"),CONCATENATE("R6C",#REF!),"")</f>
        <v>#REF!</v>
      </c>
      <c r="Q21" s="68" t="e">
        <f>IF(AND(#REF!="Alta",#REF!="Menor"),CONCATENATE("R6C",#REF!),"")</f>
        <v>#REF!</v>
      </c>
      <c r="R21" s="68" t="e">
        <f>IF(AND(#REF!="Alta",#REF!="Menor"),CONCATENATE("R6C",#REF!),"")</f>
        <v>#REF!</v>
      </c>
      <c r="S21" s="68" t="e">
        <f>IF(AND(#REF!="Alta",#REF!="Menor"),CONCATENATE("R6C",#REF!),"")</f>
        <v>#REF!</v>
      </c>
      <c r="T21" s="68" t="e">
        <f>IF(AND(#REF!="Alta",#REF!="Menor"),CONCATENATE("R6C",#REF!),"")</f>
        <v>#REF!</v>
      </c>
      <c r="U21" s="69" t="e">
        <f>IF(AND(#REF!="Alta",#REF!="Menor"),CONCATENATE("R6C",#REF!),"")</f>
        <v>#REF!</v>
      </c>
      <c r="V21" s="52" t="e">
        <f>IF(AND(#REF!="Alta",#REF!="Moderado"),CONCATENATE("R6C",#REF!),"")</f>
        <v>#REF!</v>
      </c>
      <c r="W21" s="53" t="e">
        <f>IF(AND(#REF!="Alta",#REF!="Moderado"),CONCATENATE("R6C",#REF!),"")</f>
        <v>#REF!</v>
      </c>
      <c r="X21" s="53" t="e">
        <f>IF(AND(#REF!="Alta",#REF!="Moderado"),CONCATENATE("R6C",#REF!),"")</f>
        <v>#REF!</v>
      </c>
      <c r="Y21" s="53" t="e">
        <f>IF(AND(#REF!="Alta",#REF!="Moderado"),CONCATENATE("R6C",#REF!),"")</f>
        <v>#REF!</v>
      </c>
      <c r="Z21" s="53" t="e">
        <f>IF(AND(#REF!="Alta",#REF!="Moderado"),CONCATENATE("R6C",#REF!),"")</f>
        <v>#REF!</v>
      </c>
      <c r="AA21" s="54" t="e">
        <f>IF(AND(#REF!="Alta",#REF!="Moderado"),CONCATENATE("R6C",#REF!),"")</f>
        <v>#REF!</v>
      </c>
      <c r="AB21" s="52" t="e">
        <f>IF(AND(#REF!="Alta",#REF!="Mayor"),CONCATENATE("R6C",#REF!),"")</f>
        <v>#REF!</v>
      </c>
      <c r="AC21" s="53" t="e">
        <f>IF(AND(#REF!="Alta",#REF!="Mayor"),CONCATENATE("R6C",#REF!),"")</f>
        <v>#REF!</v>
      </c>
      <c r="AD21" s="53" t="e">
        <f>IF(AND(#REF!="Alta",#REF!="Mayor"),CONCATENATE("R6C",#REF!),"")</f>
        <v>#REF!</v>
      </c>
      <c r="AE21" s="53" t="e">
        <f>IF(AND(#REF!="Alta",#REF!="Mayor"),CONCATENATE("R6C",#REF!),"")</f>
        <v>#REF!</v>
      </c>
      <c r="AF21" s="53" t="e">
        <f>IF(AND(#REF!="Alta",#REF!="Mayor"),CONCATENATE("R6C",#REF!),"")</f>
        <v>#REF!</v>
      </c>
      <c r="AG21" s="54" t="e">
        <f>IF(AND(#REF!="Alta",#REF!="Mayor"),CONCATENATE("R6C",#REF!),"")</f>
        <v>#REF!</v>
      </c>
      <c r="AH21" s="55" t="e">
        <f>IF(AND(#REF!="Alta",#REF!="Catastrófico"),CONCATENATE("R6C",#REF!),"")</f>
        <v>#REF!</v>
      </c>
      <c r="AI21" s="56" t="e">
        <f>IF(AND(#REF!="Alta",#REF!="Catastrófico"),CONCATENATE("R6C",#REF!),"")</f>
        <v>#REF!</v>
      </c>
      <c r="AJ21" s="56" t="e">
        <f>IF(AND(#REF!="Alta",#REF!="Catastrófico"),CONCATENATE("R6C",#REF!),"")</f>
        <v>#REF!</v>
      </c>
      <c r="AK21" s="56" t="e">
        <f>IF(AND(#REF!="Alta",#REF!="Catastrófico"),CONCATENATE("R6C",#REF!),"")</f>
        <v>#REF!</v>
      </c>
      <c r="AL21" s="56" t="e">
        <f>IF(AND(#REF!="Alta",#REF!="Catastrófico"),CONCATENATE("R6C",#REF!),"")</f>
        <v>#REF!</v>
      </c>
      <c r="AM21" s="57" t="e">
        <f>IF(AND(#REF!="Alta",#REF!="Catastrófico"),CONCATENATE("R6C",#REF!),"")</f>
        <v>#REF!</v>
      </c>
      <c r="AN21" s="83"/>
      <c r="AO21" s="332"/>
      <c r="AP21" s="333"/>
      <c r="AQ21" s="333"/>
      <c r="AR21" s="333"/>
      <c r="AS21" s="333"/>
      <c r="AT21" s="33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35">
      <c r="A22" s="83"/>
      <c r="B22" s="243"/>
      <c r="C22" s="243"/>
      <c r="D22" s="244"/>
      <c r="E22" s="342"/>
      <c r="F22" s="341"/>
      <c r="G22" s="341"/>
      <c r="H22" s="341"/>
      <c r="I22" s="341"/>
      <c r="J22" s="67" t="e">
        <f>IF(AND(#REF!="Alta",#REF!="Leve"),CONCATENATE("R7C",#REF!),"")</f>
        <v>#REF!</v>
      </c>
      <c r="K22" s="68" t="e">
        <f>IF(AND(#REF!="Alta",#REF!="Leve"),CONCATENATE("R7C",#REF!),"")</f>
        <v>#REF!</v>
      </c>
      <c r="L22" s="68" t="e">
        <f>IF(AND(#REF!="Alta",#REF!="Leve"),CONCATENATE("R7C",#REF!),"")</f>
        <v>#REF!</v>
      </c>
      <c r="M22" s="68" t="e">
        <f>IF(AND(#REF!="Alta",#REF!="Leve"),CONCATENATE("R7C",#REF!),"")</f>
        <v>#REF!</v>
      </c>
      <c r="N22" s="68" t="e">
        <f>IF(AND(#REF!="Alta",#REF!="Leve"),CONCATENATE("R7C",#REF!),"")</f>
        <v>#REF!</v>
      </c>
      <c r="O22" s="69" t="e">
        <f>IF(AND(#REF!="Alta",#REF!="Leve"),CONCATENATE("R7C",#REF!),"")</f>
        <v>#REF!</v>
      </c>
      <c r="P22" s="67" t="e">
        <f>IF(AND(#REF!="Alta",#REF!="Menor"),CONCATENATE("R7C",#REF!),"")</f>
        <v>#REF!</v>
      </c>
      <c r="Q22" s="68" t="e">
        <f>IF(AND(#REF!="Alta",#REF!="Menor"),CONCATENATE("R7C",#REF!),"")</f>
        <v>#REF!</v>
      </c>
      <c r="R22" s="68" t="e">
        <f>IF(AND(#REF!="Alta",#REF!="Menor"),CONCATENATE("R7C",#REF!),"")</f>
        <v>#REF!</v>
      </c>
      <c r="S22" s="68" t="e">
        <f>IF(AND(#REF!="Alta",#REF!="Menor"),CONCATENATE("R7C",#REF!),"")</f>
        <v>#REF!</v>
      </c>
      <c r="T22" s="68" t="e">
        <f>IF(AND(#REF!="Alta",#REF!="Menor"),CONCATENATE("R7C",#REF!),"")</f>
        <v>#REF!</v>
      </c>
      <c r="U22" s="69" t="e">
        <f>IF(AND(#REF!="Alta",#REF!="Menor"),CONCATENATE("R7C",#REF!),"")</f>
        <v>#REF!</v>
      </c>
      <c r="V22" s="52" t="e">
        <f>IF(AND(#REF!="Alta",#REF!="Moderado"),CONCATENATE("R7C",#REF!),"")</f>
        <v>#REF!</v>
      </c>
      <c r="W22" s="53" t="e">
        <f>IF(AND(#REF!="Alta",#REF!="Moderado"),CONCATENATE("R7C",#REF!),"")</f>
        <v>#REF!</v>
      </c>
      <c r="X22" s="53" t="e">
        <f>IF(AND(#REF!="Alta",#REF!="Moderado"),CONCATENATE("R7C",#REF!),"")</f>
        <v>#REF!</v>
      </c>
      <c r="Y22" s="53" t="e">
        <f>IF(AND(#REF!="Alta",#REF!="Moderado"),CONCATENATE("R7C",#REF!),"")</f>
        <v>#REF!</v>
      </c>
      <c r="Z22" s="53" t="e">
        <f>IF(AND(#REF!="Alta",#REF!="Moderado"),CONCATENATE("R7C",#REF!),"")</f>
        <v>#REF!</v>
      </c>
      <c r="AA22" s="54" t="e">
        <f>IF(AND(#REF!="Alta",#REF!="Moderado"),CONCATENATE("R7C",#REF!),"")</f>
        <v>#REF!</v>
      </c>
      <c r="AB22" s="52" t="e">
        <f>IF(AND(#REF!="Alta",#REF!="Mayor"),CONCATENATE("R7C",#REF!),"")</f>
        <v>#REF!</v>
      </c>
      <c r="AC22" s="53" t="e">
        <f>IF(AND(#REF!="Alta",#REF!="Mayor"),CONCATENATE("R7C",#REF!),"")</f>
        <v>#REF!</v>
      </c>
      <c r="AD22" s="53" t="e">
        <f>IF(AND(#REF!="Alta",#REF!="Mayor"),CONCATENATE("R7C",#REF!),"")</f>
        <v>#REF!</v>
      </c>
      <c r="AE22" s="53" t="e">
        <f>IF(AND(#REF!="Alta",#REF!="Mayor"),CONCATENATE("R7C",#REF!),"")</f>
        <v>#REF!</v>
      </c>
      <c r="AF22" s="53" t="e">
        <f>IF(AND(#REF!="Alta",#REF!="Mayor"),CONCATENATE("R7C",#REF!),"")</f>
        <v>#REF!</v>
      </c>
      <c r="AG22" s="54" t="e">
        <f>IF(AND(#REF!="Alta",#REF!="Mayor"),CONCATENATE("R7C",#REF!),"")</f>
        <v>#REF!</v>
      </c>
      <c r="AH22" s="55" t="e">
        <f>IF(AND(#REF!="Alta",#REF!="Catastrófico"),CONCATENATE("R7C",#REF!),"")</f>
        <v>#REF!</v>
      </c>
      <c r="AI22" s="56" t="e">
        <f>IF(AND(#REF!="Alta",#REF!="Catastrófico"),CONCATENATE("R7C",#REF!),"")</f>
        <v>#REF!</v>
      </c>
      <c r="AJ22" s="56" t="e">
        <f>IF(AND(#REF!="Alta",#REF!="Catastrófico"),CONCATENATE("R7C",#REF!),"")</f>
        <v>#REF!</v>
      </c>
      <c r="AK22" s="56" t="e">
        <f>IF(AND(#REF!="Alta",#REF!="Catastrófico"),CONCATENATE("R7C",#REF!),"")</f>
        <v>#REF!</v>
      </c>
      <c r="AL22" s="56" t="e">
        <f>IF(AND(#REF!="Alta",#REF!="Catastrófico"),CONCATENATE("R7C",#REF!),"")</f>
        <v>#REF!</v>
      </c>
      <c r="AM22" s="57" t="e">
        <f>IF(AND(#REF!="Alta",#REF!="Catastrófico"),CONCATENATE("R7C",#REF!),"")</f>
        <v>#REF!</v>
      </c>
      <c r="AN22" s="83"/>
      <c r="AO22" s="332"/>
      <c r="AP22" s="333"/>
      <c r="AQ22" s="333"/>
      <c r="AR22" s="333"/>
      <c r="AS22" s="333"/>
      <c r="AT22" s="33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35">
      <c r="A23" s="83"/>
      <c r="B23" s="243"/>
      <c r="C23" s="243"/>
      <c r="D23" s="244"/>
      <c r="E23" s="342"/>
      <c r="F23" s="341"/>
      <c r="G23" s="341"/>
      <c r="H23" s="341"/>
      <c r="I23" s="341"/>
      <c r="J23" s="67" t="e">
        <f>IF(AND(#REF!="Alta",#REF!="Leve"),CONCATENATE("R8C",#REF!),"")</f>
        <v>#REF!</v>
      </c>
      <c r="K23" s="68" t="e">
        <f>IF(AND(#REF!="Alta",#REF!="Leve"),CONCATENATE("R8C",#REF!),"")</f>
        <v>#REF!</v>
      </c>
      <c r="L23" s="68" t="e">
        <f>IF(AND(#REF!="Alta",#REF!="Leve"),CONCATENATE("R8C",#REF!),"")</f>
        <v>#REF!</v>
      </c>
      <c r="M23" s="68" t="e">
        <f>IF(AND(#REF!="Alta",#REF!="Leve"),CONCATENATE("R8C",#REF!),"")</f>
        <v>#REF!</v>
      </c>
      <c r="N23" s="68" t="e">
        <f>IF(AND(#REF!="Alta",#REF!="Leve"),CONCATENATE("R8C",#REF!),"")</f>
        <v>#REF!</v>
      </c>
      <c r="O23" s="69" t="e">
        <f>IF(AND(#REF!="Alta",#REF!="Leve"),CONCATENATE("R8C",#REF!),"")</f>
        <v>#REF!</v>
      </c>
      <c r="P23" s="67" t="e">
        <f>IF(AND(#REF!="Alta",#REF!="Menor"),CONCATENATE("R8C",#REF!),"")</f>
        <v>#REF!</v>
      </c>
      <c r="Q23" s="68" t="e">
        <f>IF(AND(#REF!="Alta",#REF!="Menor"),CONCATENATE("R8C",#REF!),"")</f>
        <v>#REF!</v>
      </c>
      <c r="R23" s="68" t="e">
        <f>IF(AND(#REF!="Alta",#REF!="Menor"),CONCATENATE("R8C",#REF!),"")</f>
        <v>#REF!</v>
      </c>
      <c r="S23" s="68" t="e">
        <f>IF(AND(#REF!="Alta",#REF!="Menor"),CONCATENATE("R8C",#REF!),"")</f>
        <v>#REF!</v>
      </c>
      <c r="T23" s="68" t="e">
        <f>IF(AND(#REF!="Alta",#REF!="Menor"),CONCATENATE("R8C",#REF!),"")</f>
        <v>#REF!</v>
      </c>
      <c r="U23" s="69" t="e">
        <f>IF(AND(#REF!="Alta",#REF!="Menor"),CONCATENATE("R8C",#REF!),"")</f>
        <v>#REF!</v>
      </c>
      <c r="V23" s="52" t="e">
        <f>IF(AND(#REF!="Alta",#REF!="Moderado"),CONCATENATE("R8C",#REF!),"")</f>
        <v>#REF!</v>
      </c>
      <c r="W23" s="53" t="e">
        <f>IF(AND(#REF!="Alta",#REF!="Moderado"),CONCATENATE("R8C",#REF!),"")</f>
        <v>#REF!</v>
      </c>
      <c r="X23" s="53" t="e">
        <f>IF(AND(#REF!="Alta",#REF!="Moderado"),CONCATENATE("R8C",#REF!),"")</f>
        <v>#REF!</v>
      </c>
      <c r="Y23" s="53" t="e">
        <f>IF(AND(#REF!="Alta",#REF!="Moderado"),CONCATENATE("R8C",#REF!),"")</f>
        <v>#REF!</v>
      </c>
      <c r="Z23" s="53" t="e">
        <f>IF(AND(#REF!="Alta",#REF!="Moderado"),CONCATENATE("R8C",#REF!),"")</f>
        <v>#REF!</v>
      </c>
      <c r="AA23" s="54" t="e">
        <f>IF(AND(#REF!="Alta",#REF!="Moderado"),CONCATENATE("R8C",#REF!),"")</f>
        <v>#REF!</v>
      </c>
      <c r="AB23" s="52" t="e">
        <f>IF(AND(#REF!="Alta",#REF!="Mayor"),CONCATENATE("R8C",#REF!),"")</f>
        <v>#REF!</v>
      </c>
      <c r="AC23" s="53" t="e">
        <f>IF(AND(#REF!="Alta",#REF!="Mayor"),CONCATENATE("R8C",#REF!),"")</f>
        <v>#REF!</v>
      </c>
      <c r="AD23" s="53" t="e">
        <f>IF(AND(#REF!="Alta",#REF!="Mayor"),CONCATENATE("R8C",#REF!),"")</f>
        <v>#REF!</v>
      </c>
      <c r="AE23" s="53" t="e">
        <f>IF(AND(#REF!="Alta",#REF!="Mayor"),CONCATENATE("R8C",#REF!),"")</f>
        <v>#REF!</v>
      </c>
      <c r="AF23" s="53" t="e">
        <f>IF(AND(#REF!="Alta",#REF!="Mayor"),CONCATENATE("R8C",#REF!),"")</f>
        <v>#REF!</v>
      </c>
      <c r="AG23" s="54" t="e">
        <f>IF(AND(#REF!="Alta",#REF!="Mayor"),CONCATENATE("R8C",#REF!),"")</f>
        <v>#REF!</v>
      </c>
      <c r="AH23" s="55" t="e">
        <f>IF(AND(#REF!="Alta",#REF!="Catastrófico"),CONCATENATE("R8C",#REF!),"")</f>
        <v>#REF!</v>
      </c>
      <c r="AI23" s="56" t="e">
        <f>IF(AND(#REF!="Alta",#REF!="Catastrófico"),CONCATENATE("R8C",#REF!),"")</f>
        <v>#REF!</v>
      </c>
      <c r="AJ23" s="56" t="e">
        <f>IF(AND(#REF!="Alta",#REF!="Catastrófico"),CONCATENATE("R8C",#REF!),"")</f>
        <v>#REF!</v>
      </c>
      <c r="AK23" s="56" t="e">
        <f>IF(AND(#REF!="Alta",#REF!="Catastrófico"),CONCATENATE("R8C",#REF!),"")</f>
        <v>#REF!</v>
      </c>
      <c r="AL23" s="56" t="e">
        <f>IF(AND(#REF!="Alta",#REF!="Catastrófico"),CONCATENATE("R8C",#REF!),"")</f>
        <v>#REF!</v>
      </c>
      <c r="AM23" s="57" t="e">
        <f>IF(AND(#REF!="Alta",#REF!="Catastrófico"),CONCATENATE("R8C",#REF!),"")</f>
        <v>#REF!</v>
      </c>
      <c r="AN23" s="83"/>
      <c r="AO23" s="332"/>
      <c r="AP23" s="333"/>
      <c r="AQ23" s="333"/>
      <c r="AR23" s="333"/>
      <c r="AS23" s="333"/>
      <c r="AT23" s="33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35">
      <c r="A24" s="83"/>
      <c r="B24" s="243"/>
      <c r="C24" s="243"/>
      <c r="D24" s="244"/>
      <c r="E24" s="342"/>
      <c r="F24" s="341"/>
      <c r="G24" s="341"/>
      <c r="H24" s="341"/>
      <c r="I24" s="341"/>
      <c r="J24" s="67" t="e">
        <f>IF(AND(#REF!="Alta",#REF!="Leve"),CONCATENATE("R9C",#REF!),"")</f>
        <v>#REF!</v>
      </c>
      <c r="K24" s="68" t="e">
        <f>IF(AND(#REF!="Alta",#REF!="Leve"),CONCATENATE("R9C",#REF!),"")</f>
        <v>#REF!</v>
      </c>
      <c r="L24" s="68" t="e">
        <f>IF(AND(#REF!="Alta",#REF!="Leve"),CONCATENATE("R9C",#REF!),"")</f>
        <v>#REF!</v>
      </c>
      <c r="M24" s="68" t="e">
        <f>IF(AND(#REF!="Alta",#REF!="Leve"),CONCATENATE("R9C",#REF!),"")</f>
        <v>#REF!</v>
      </c>
      <c r="N24" s="68" t="e">
        <f>IF(AND(#REF!="Alta",#REF!="Leve"),CONCATENATE("R9C",#REF!),"")</f>
        <v>#REF!</v>
      </c>
      <c r="O24" s="69" t="e">
        <f>IF(AND(#REF!="Alta",#REF!="Leve"),CONCATENATE("R9C",#REF!),"")</f>
        <v>#REF!</v>
      </c>
      <c r="P24" s="67" t="e">
        <f>IF(AND(#REF!="Alta",#REF!="Menor"),CONCATENATE("R9C",#REF!),"")</f>
        <v>#REF!</v>
      </c>
      <c r="Q24" s="68" t="e">
        <f>IF(AND(#REF!="Alta",#REF!="Menor"),CONCATENATE("R9C",#REF!),"")</f>
        <v>#REF!</v>
      </c>
      <c r="R24" s="68" t="e">
        <f>IF(AND(#REF!="Alta",#REF!="Menor"),CONCATENATE("R9C",#REF!),"")</f>
        <v>#REF!</v>
      </c>
      <c r="S24" s="68" t="e">
        <f>IF(AND(#REF!="Alta",#REF!="Menor"),CONCATENATE("R9C",#REF!),"")</f>
        <v>#REF!</v>
      </c>
      <c r="T24" s="68" t="e">
        <f>IF(AND(#REF!="Alta",#REF!="Menor"),CONCATENATE("R9C",#REF!),"")</f>
        <v>#REF!</v>
      </c>
      <c r="U24" s="69" t="e">
        <f>IF(AND(#REF!="Alta",#REF!="Menor"),CONCATENATE("R9C",#REF!),"")</f>
        <v>#REF!</v>
      </c>
      <c r="V24" s="52" t="e">
        <f>IF(AND(#REF!="Alta",#REF!="Moderado"),CONCATENATE("R9C",#REF!),"")</f>
        <v>#REF!</v>
      </c>
      <c r="W24" s="53" t="e">
        <f>IF(AND(#REF!="Alta",#REF!="Moderado"),CONCATENATE("R9C",#REF!),"")</f>
        <v>#REF!</v>
      </c>
      <c r="X24" s="53" t="e">
        <f>IF(AND(#REF!="Alta",#REF!="Moderado"),CONCATENATE("R9C",#REF!),"")</f>
        <v>#REF!</v>
      </c>
      <c r="Y24" s="53" t="e">
        <f>IF(AND(#REF!="Alta",#REF!="Moderado"),CONCATENATE("R9C",#REF!),"")</f>
        <v>#REF!</v>
      </c>
      <c r="Z24" s="53" t="e">
        <f>IF(AND(#REF!="Alta",#REF!="Moderado"),CONCATENATE("R9C",#REF!),"")</f>
        <v>#REF!</v>
      </c>
      <c r="AA24" s="54" t="e">
        <f>IF(AND(#REF!="Alta",#REF!="Moderado"),CONCATENATE("R9C",#REF!),"")</f>
        <v>#REF!</v>
      </c>
      <c r="AB24" s="52" t="e">
        <f>IF(AND(#REF!="Alta",#REF!="Mayor"),CONCATENATE("R9C",#REF!),"")</f>
        <v>#REF!</v>
      </c>
      <c r="AC24" s="53" t="e">
        <f>IF(AND(#REF!="Alta",#REF!="Mayor"),CONCATENATE("R9C",#REF!),"")</f>
        <v>#REF!</v>
      </c>
      <c r="AD24" s="53" t="e">
        <f>IF(AND(#REF!="Alta",#REF!="Mayor"),CONCATENATE("R9C",#REF!),"")</f>
        <v>#REF!</v>
      </c>
      <c r="AE24" s="53" t="e">
        <f>IF(AND(#REF!="Alta",#REF!="Mayor"),CONCATENATE("R9C",#REF!),"")</f>
        <v>#REF!</v>
      </c>
      <c r="AF24" s="53" t="e">
        <f>IF(AND(#REF!="Alta",#REF!="Mayor"),CONCATENATE("R9C",#REF!),"")</f>
        <v>#REF!</v>
      </c>
      <c r="AG24" s="54" t="e">
        <f>IF(AND(#REF!="Alta",#REF!="Mayor"),CONCATENATE("R9C",#REF!),"")</f>
        <v>#REF!</v>
      </c>
      <c r="AH24" s="55" t="e">
        <f>IF(AND(#REF!="Alta",#REF!="Catastrófico"),CONCATENATE("R9C",#REF!),"")</f>
        <v>#REF!</v>
      </c>
      <c r="AI24" s="56" t="e">
        <f>IF(AND(#REF!="Alta",#REF!="Catastrófico"),CONCATENATE("R9C",#REF!),"")</f>
        <v>#REF!</v>
      </c>
      <c r="AJ24" s="56" t="e">
        <f>IF(AND(#REF!="Alta",#REF!="Catastrófico"),CONCATENATE("R9C",#REF!),"")</f>
        <v>#REF!</v>
      </c>
      <c r="AK24" s="56" t="e">
        <f>IF(AND(#REF!="Alta",#REF!="Catastrófico"),CONCATENATE("R9C",#REF!),"")</f>
        <v>#REF!</v>
      </c>
      <c r="AL24" s="56" t="e">
        <f>IF(AND(#REF!="Alta",#REF!="Catastrófico"),CONCATENATE("R9C",#REF!),"")</f>
        <v>#REF!</v>
      </c>
      <c r="AM24" s="57" t="e">
        <f>IF(AND(#REF!="Alta",#REF!="Catastrófico"),CONCATENATE("R9C",#REF!),"")</f>
        <v>#REF!</v>
      </c>
      <c r="AN24" s="83"/>
      <c r="AO24" s="332"/>
      <c r="AP24" s="333"/>
      <c r="AQ24" s="333"/>
      <c r="AR24" s="333"/>
      <c r="AS24" s="333"/>
      <c r="AT24" s="33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4">
      <c r="A25" s="83"/>
      <c r="B25" s="243"/>
      <c r="C25" s="243"/>
      <c r="D25" s="244"/>
      <c r="E25" s="343"/>
      <c r="F25" s="344"/>
      <c r="G25" s="344"/>
      <c r="H25" s="344"/>
      <c r="I25" s="344"/>
      <c r="J25" s="70" t="e">
        <f>IF(AND(#REF!="Alta",#REF!="Leve"),CONCATENATE("R10C",#REF!),"")</f>
        <v>#REF!</v>
      </c>
      <c r="K25" s="71" t="e">
        <f>IF(AND(#REF!="Alta",#REF!="Leve"),CONCATENATE("R10C",#REF!),"")</f>
        <v>#REF!</v>
      </c>
      <c r="L25" s="71" t="e">
        <f>IF(AND(#REF!="Alta",#REF!="Leve"),CONCATENATE("R10C",#REF!),"")</f>
        <v>#REF!</v>
      </c>
      <c r="M25" s="71" t="e">
        <f>IF(AND(#REF!="Alta",#REF!="Leve"),CONCATENATE("R10C",#REF!),"")</f>
        <v>#REF!</v>
      </c>
      <c r="N25" s="71" t="e">
        <f>IF(AND(#REF!="Alta",#REF!="Leve"),CONCATENATE("R10C",#REF!),"")</f>
        <v>#REF!</v>
      </c>
      <c r="O25" s="72" t="e">
        <f>IF(AND(#REF!="Alta",#REF!="Leve"),CONCATENATE("R10C",#REF!),"")</f>
        <v>#REF!</v>
      </c>
      <c r="P25" s="70" t="e">
        <f>IF(AND(#REF!="Alta",#REF!="Menor"),CONCATENATE("R10C",#REF!),"")</f>
        <v>#REF!</v>
      </c>
      <c r="Q25" s="71" t="e">
        <f>IF(AND(#REF!="Alta",#REF!="Menor"),CONCATENATE("R10C",#REF!),"")</f>
        <v>#REF!</v>
      </c>
      <c r="R25" s="71" t="e">
        <f>IF(AND(#REF!="Alta",#REF!="Menor"),CONCATENATE("R10C",#REF!),"")</f>
        <v>#REF!</v>
      </c>
      <c r="S25" s="71" t="e">
        <f>IF(AND(#REF!="Alta",#REF!="Menor"),CONCATENATE("R10C",#REF!),"")</f>
        <v>#REF!</v>
      </c>
      <c r="T25" s="71" t="e">
        <f>IF(AND(#REF!="Alta",#REF!="Menor"),CONCATENATE("R10C",#REF!),"")</f>
        <v>#REF!</v>
      </c>
      <c r="U25" s="72" t="e">
        <f>IF(AND(#REF!="Alta",#REF!="Menor"),CONCATENATE("R10C",#REF!),"")</f>
        <v>#REF!</v>
      </c>
      <c r="V25" s="58" t="e">
        <f>IF(AND(#REF!="Alta",#REF!="Moderado"),CONCATENATE("R10C",#REF!),"")</f>
        <v>#REF!</v>
      </c>
      <c r="W25" s="59" t="e">
        <f>IF(AND(#REF!="Alta",#REF!="Moderado"),CONCATENATE("R10C",#REF!),"")</f>
        <v>#REF!</v>
      </c>
      <c r="X25" s="59" t="e">
        <f>IF(AND(#REF!="Alta",#REF!="Moderado"),CONCATENATE("R10C",#REF!),"")</f>
        <v>#REF!</v>
      </c>
      <c r="Y25" s="59" t="e">
        <f>IF(AND(#REF!="Alta",#REF!="Moderado"),CONCATENATE("R10C",#REF!),"")</f>
        <v>#REF!</v>
      </c>
      <c r="Z25" s="59" t="e">
        <f>IF(AND(#REF!="Alta",#REF!="Moderado"),CONCATENATE("R10C",#REF!),"")</f>
        <v>#REF!</v>
      </c>
      <c r="AA25" s="60" t="e">
        <f>IF(AND(#REF!="Alta",#REF!="Moderado"),CONCATENATE("R10C",#REF!),"")</f>
        <v>#REF!</v>
      </c>
      <c r="AB25" s="58" t="e">
        <f>IF(AND(#REF!="Alta",#REF!="Mayor"),CONCATENATE("R10C",#REF!),"")</f>
        <v>#REF!</v>
      </c>
      <c r="AC25" s="59" t="e">
        <f>IF(AND(#REF!="Alta",#REF!="Mayor"),CONCATENATE("R10C",#REF!),"")</f>
        <v>#REF!</v>
      </c>
      <c r="AD25" s="59" t="e">
        <f>IF(AND(#REF!="Alta",#REF!="Mayor"),CONCATENATE("R10C",#REF!),"")</f>
        <v>#REF!</v>
      </c>
      <c r="AE25" s="59" t="e">
        <f>IF(AND(#REF!="Alta",#REF!="Mayor"),CONCATENATE("R10C",#REF!),"")</f>
        <v>#REF!</v>
      </c>
      <c r="AF25" s="59" t="e">
        <f>IF(AND(#REF!="Alta",#REF!="Mayor"),CONCATENATE("R10C",#REF!),"")</f>
        <v>#REF!</v>
      </c>
      <c r="AG25" s="60" t="e">
        <f>IF(AND(#REF!="Alta",#REF!="Mayor"),CONCATENATE("R10C",#REF!),"")</f>
        <v>#REF!</v>
      </c>
      <c r="AH25" s="61" t="e">
        <f>IF(AND(#REF!="Alta",#REF!="Catastrófico"),CONCATENATE("R10C",#REF!),"")</f>
        <v>#REF!</v>
      </c>
      <c r="AI25" s="62" t="e">
        <f>IF(AND(#REF!="Alta",#REF!="Catastrófico"),CONCATENATE("R10C",#REF!),"")</f>
        <v>#REF!</v>
      </c>
      <c r="AJ25" s="62" t="e">
        <f>IF(AND(#REF!="Alta",#REF!="Catastrófico"),CONCATENATE("R10C",#REF!),"")</f>
        <v>#REF!</v>
      </c>
      <c r="AK25" s="62" t="e">
        <f>IF(AND(#REF!="Alta",#REF!="Catastrófico"),CONCATENATE("R10C",#REF!),"")</f>
        <v>#REF!</v>
      </c>
      <c r="AL25" s="62" t="e">
        <f>IF(AND(#REF!="Alta",#REF!="Catastrófico"),CONCATENATE("R10C",#REF!),"")</f>
        <v>#REF!</v>
      </c>
      <c r="AM25" s="63" t="e">
        <f>IF(AND(#REF!="Alta",#REF!="Catastrófico"),CONCATENATE("R10C",#REF!),"")</f>
        <v>#REF!</v>
      </c>
      <c r="AN25" s="83"/>
      <c r="AO25" s="335"/>
      <c r="AP25" s="336"/>
      <c r="AQ25" s="336"/>
      <c r="AR25" s="336"/>
      <c r="AS25" s="336"/>
      <c r="AT25" s="33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35">
      <c r="A26" s="83"/>
      <c r="B26" s="243"/>
      <c r="C26" s="243"/>
      <c r="D26" s="244"/>
      <c r="E26" s="338" t="s">
        <v>117</v>
      </c>
      <c r="F26" s="339"/>
      <c r="G26" s="339"/>
      <c r="H26" s="339"/>
      <c r="I26" s="356"/>
      <c r="J26" s="64" t="e">
        <f>IF(AND(#REF!="Media",#REF!="Leve"),CONCATENATE("R1C",#REF!),"")</f>
        <v>#REF!</v>
      </c>
      <c r="K26" s="65" t="e">
        <f>IF(AND(#REF!="Media",#REF!="Leve"),CONCATENATE("R1C",#REF!),"")</f>
        <v>#REF!</v>
      </c>
      <c r="L26" s="65" t="e">
        <f>IF(AND(#REF!="Media",#REF!="Leve"),CONCATENATE("R1C",#REF!),"")</f>
        <v>#REF!</v>
      </c>
      <c r="M26" s="65" t="e">
        <f>IF(AND(#REF!="Media",#REF!="Leve"),CONCATENATE("R1C",#REF!),"")</f>
        <v>#REF!</v>
      </c>
      <c r="N26" s="65" t="e">
        <f>IF(AND(#REF!="Media",#REF!="Leve"),CONCATENATE("R1C",#REF!),"")</f>
        <v>#REF!</v>
      </c>
      <c r="O26" s="66" t="e">
        <f>IF(AND(#REF!="Media",#REF!="Leve"),CONCATENATE("R1C",#REF!),"")</f>
        <v>#REF!</v>
      </c>
      <c r="P26" s="64" t="e">
        <f>IF(AND(#REF!="Media",#REF!="Menor"),CONCATENATE("R1C",#REF!),"")</f>
        <v>#REF!</v>
      </c>
      <c r="Q26" s="65" t="e">
        <f>IF(AND(#REF!="Media",#REF!="Menor"),CONCATENATE("R1C",#REF!),"")</f>
        <v>#REF!</v>
      </c>
      <c r="R26" s="65" t="e">
        <f>IF(AND(#REF!="Media",#REF!="Menor"),CONCATENATE("R1C",#REF!),"")</f>
        <v>#REF!</v>
      </c>
      <c r="S26" s="65" t="e">
        <f>IF(AND(#REF!="Media",#REF!="Menor"),CONCATENATE("R1C",#REF!),"")</f>
        <v>#REF!</v>
      </c>
      <c r="T26" s="65" t="e">
        <f>IF(AND(#REF!="Media",#REF!="Menor"),CONCATENATE("R1C",#REF!),"")</f>
        <v>#REF!</v>
      </c>
      <c r="U26" s="66" t="e">
        <f>IF(AND(#REF!="Media",#REF!="Menor"),CONCATENATE("R1C",#REF!),"")</f>
        <v>#REF!</v>
      </c>
      <c r="V26" s="64" t="e">
        <f>IF(AND(#REF!="Media",#REF!="Moderado"),CONCATENATE("R1C",#REF!),"")</f>
        <v>#REF!</v>
      </c>
      <c r="W26" s="65" t="e">
        <f>IF(AND(#REF!="Media",#REF!="Moderado"),CONCATENATE("R1C",#REF!),"")</f>
        <v>#REF!</v>
      </c>
      <c r="X26" s="65" t="e">
        <f>IF(AND(#REF!="Media",#REF!="Moderado"),CONCATENATE("R1C",#REF!),"")</f>
        <v>#REF!</v>
      </c>
      <c r="Y26" s="65" t="e">
        <f>IF(AND(#REF!="Media",#REF!="Moderado"),CONCATENATE("R1C",#REF!),"")</f>
        <v>#REF!</v>
      </c>
      <c r="Z26" s="65" t="e">
        <f>IF(AND(#REF!="Media",#REF!="Moderado"),CONCATENATE("R1C",#REF!),"")</f>
        <v>#REF!</v>
      </c>
      <c r="AA26" s="66" t="e">
        <f>IF(AND(#REF!="Media",#REF!="Moderado"),CONCATENATE("R1C",#REF!),"")</f>
        <v>#REF!</v>
      </c>
      <c r="AB26" s="46" t="e">
        <f>IF(AND(#REF!="Media",#REF!="Mayor"),CONCATENATE("R1C",#REF!),"")</f>
        <v>#REF!</v>
      </c>
      <c r="AC26" s="47" t="e">
        <f>IF(AND(#REF!="Media",#REF!="Mayor"),CONCATENATE("R1C",#REF!),"")</f>
        <v>#REF!</v>
      </c>
      <c r="AD26" s="47" t="e">
        <f>IF(AND(#REF!="Media",#REF!="Mayor"),CONCATENATE("R1C",#REF!),"")</f>
        <v>#REF!</v>
      </c>
      <c r="AE26" s="47" t="e">
        <f>IF(AND(#REF!="Media",#REF!="Mayor"),CONCATENATE("R1C",#REF!),"")</f>
        <v>#REF!</v>
      </c>
      <c r="AF26" s="47" t="e">
        <f>IF(AND(#REF!="Media",#REF!="Mayor"),CONCATENATE("R1C",#REF!),"")</f>
        <v>#REF!</v>
      </c>
      <c r="AG26" s="48" t="e">
        <f>IF(AND(#REF!="Media",#REF!="Mayor"),CONCATENATE("R1C",#REF!),"")</f>
        <v>#REF!</v>
      </c>
      <c r="AH26" s="49" t="e">
        <f>IF(AND(#REF!="Media",#REF!="Catastrófico"),CONCATENATE("R1C",#REF!),"")</f>
        <v>#REF!</v>
      </c>
      <c r="AI26" s="50" t="e">
        <f>IF(AND(#REF!="Media",#REF!="Catastrófico"),CONCATENATE("R1C",#REF!),"")</f>
        <v>#REF!</v>
      </c>
      <c r="AJ26" s="50" t="e">
        <f>IF(AND(#REF!="Media",#REF!="Catastrófico"),CONCATENATE("R1C",#REF!),"")</f>
        <v>#REF!</v>
      </c>
      <c r="AK26" s="50" t="e">
        <f>IF(AND(#REF!="Media",#REF!="Catastrófico"),CONCATENATE("R1C",#REF!),"")</f>
        <v>#REF!</v>
      </c>
      <c r="AL26" s="50" t="e">
        <f>IF(AND(#REF!="Media",#REF!="Catastrófico"),CONCATENATE("R1C",#REF!),"")</f>
        <v>#REF!</v>
      </c>
      <c r="AM26" s="51" t="e">
        <f>IF(AND(#REF!="Media",#REF!="Catastrófico"),CONCATENATE("R1C",#REF!),"")</f>
        <v>#REF!</v>
      </c>
      <c r="AN26" s="83"/>
      <c r="AO26" s="368" t="s">
        <v>81</v>
      </c>
      <c r="AP26" s="369"/>
      <c r="AQ26" s="369"/>
      <c r="AR26" s="369"/>
      <c r="AS26" s="369"/>
      <c r="AT26" s="37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35">
      <c r="A27" s="83"/>
      <c r="B27" s="243"/>
      <c r="C27" s="243"/>
      <c r="D27" s="244"/>
      <c r="E27" s="340"/>
      <c r="F27" s="341"/>
      <c r="G27" s="341"/>
      <c r="H27" s="341"/>
      <c r="I27" s="357"/>
      <c r="J27" s="67" t="e">
        <f>IF(AND(#REF!="Media",#REF!="Leve"),CONCATENATE("R2C",#REF!),"")</f>
        <v>#REF!</v>
      </c>
      <c r="K27" s="68" t="e">
        <f>IF(AND(#REF!="Media",#REF!="Leve"),CONCATENATE("R2C",#REF!),"")</f>
        <v>#REF!</v>
      </c>
      <c r="L27" s="68" t="e">
        <f>IF(AND(#REF!="Media",#REF!="Leve"),CONCATENATE("R2C",#REF!),"")</f>
        <v>#REF!</v>
      </c>
      <c r="M27" s="68" t="e">
        <f>IF(AND(#REF!="Media",#REF!="Leve"),CONCATENATE("R2C",#REF!),"")</f>
        <v>#REF!</v>
      </c>
      <c r="N27" s="68" t="e">
        <f>IF(AND(#REF!="Media",#REF!="Leve"),CONCATENATE("R2C",#REF!),"")</f>
        <v>#REF!</v>
      </c>
      <c r="O27" s="69" t="e">
        <f>IF(AND(#REF!="Media",#REF!="Leve"),CONCATENATE("R2C",#REF!),"")</f>
        <v>#REF!</v>
      </c>
      <c r="P27" s="67" t="e">
        <f>IF(AND(#REF!="Media",#REF!="Menor"),CONCATENATE("R2C",#REF!),"")</f>
        <v>#REF!</v>
      </c>
      <c r="Q27" s="68" t="e">
        <f>IF(AND(#REF!="Media",#REF!="Menor"),CONCATENATE("R2C",#REF!),"")</f>
        <v>#REF!</v>
      </c>
      <c r="R27" s="68" t="e">
        <f>IF(AND(#REF!="Media",#REF!="Menor"),CONCATENATE("R2C",#REF!),"")</f>
        <v>#REF!</v>
      </c>
      <c r="S27" s="68" t="e">
        <f>IF(AND(#REF!="Media",#REF!="Menor"),CONCATENATE("R2C",#REF!),"")</f>
        <v>#REF!</v>
      </c>
      <c r="T27" s="68" t="e">
        <f>IF(AND(#REF!="Media",#REF!="Menor"),CONCATENATE("R2C",#REF!),"")</f>
        <v>#REF!</v>
      </c>
      <c r="U27" s="69" t="e">
        <f>IF(AND(#REF!="Media",#REF!="Menor"),CONCATENATE("R2C",#REF!),"")</f>
        <v>#REF!</v>
      </c>
      <c r="V27" s="67" t="e">
        <f>IF(AND(#REF!="Media",#REF!="Moderado"),CONCATENATE("R2C",#REF!),"")</f>
        <v>#REF!</v>
      </c>
      <c r="W27" s="68" t="e">
        <f>IF(AND(#REF!="Media",#REF!="Moderado"),CONCATENATE("R2C",#REF!),"")</f>
        <v>#REF!</v>
      </c>
      <c r="X27" s="68" t="e">
        <f>IF(AND(#REF!="Media",#REF!="Moderado"),CONCATENATE("R2C",#REF!),"")</f>
        <v>#REF!</v>
      </c>
      <c r="Y27" s="68" t="e">
        <f>IF(AND(#REF!="Media",#REF!="Moderado"),CONCATENATE("R2C",#REF!),"")</f>
        <v>#REF!</v>
      </c>
      <c r="Z27" s="68" t="e">
        <f>IF(AND(#REF!="Media",#REF!="Moderado"),CONCATENATE("R2C",#REF!),"")</f>
        <v>#REF!</v>
      </c>
      <c r="AA27" s="69" t="e">
        <f>IF(AND(#REF!="Media",#REF!="Moderado"),CONCATENATE("R2C",#REF!),"")</f>
        <v>#REF!</v>
      </c>
      <c r="AB27" s="52" t="e">
        <f>IF(AND(#REF!="Media",#REF!="Mayor"),CONCATENATE("R2C",#REF!),"")</f>
        <v>#REF!</v>
      </c>
      <c r="AC27" s="53" t="e">
        <f>IF(AND(#REF!="Media",#REF!="Mayor"),CONCATENATE("R2C",#REF!),"")</f>
        <v>#REF!</v>
      </c>
      <c r="AD27" s="53" t="e">
        <f>IF(AND(#REF!="Media",#REF!="Mayor"),CONCATENATE("R2C",#REF!),"")</f>
        <v>#REF!</v>
      </c>
      <c r="AE27" s="53" t="e">
        <f>IF(AND(#REF!="Media",#REF!="Mayor"),CONCATENATE("R2C",#REF!),"")</f>
        <v>#REF!</v>
      </c>
      <c r="AF27" s="53" t="e">
        <f>IF(AND(#REF!="Media",#REF!="Mayor"),CONCATENATE("R2C",#REF!),"")</f>
        <v>#REF!</v>
      </c>
      <c r="AG27" s="54" t="e">
        <f>IF(AND(#REF!="Media",#REF!="Mayor"),CONCATENATE("R2C",#REF!),"")</f>
        <v>#REF!</v>
      </c>
      <c r="AH27" s="55" t="e">
        <f>IF(AND(#REF!="Media",#REF!="Catastrófico"),CONCATENATE("R2C",#REF!),"")</f>
        <v>#REF!</v>
      </c>
      <c r="AI27" s="56" t="e">
        <f>IF(AND(#REF!="Media",#REF!="Catastrófico"),CONCATENATE("R2C",#REF!),"")</f>
        <v>#REF!</v>
      </c>
      <c r="AJ27" s="56" t="e">
        <f>IF(AND(#REF!="Media",#REF!="Catastrófico"),CONCATENATE("R2C",#REF!),"")</f>
        <v>#REF!</v>
      </c>
      <c r="AK27" s="56" t="e">
        <f>IF(AND(#REF!="Media",#REF!="Catastrófico"),CONCATENATE("R2C",#REF!),"")</f>
        <v>#REF!</v>
      </c>
      <c r="AL27" s="56" t="e">
        <f>IF(AND(#REF!="Media",#REF!="Catastrófico"),CONCATENATE("R2C",#REF!),"")</f>
        <v>#REF!</v>
      </c>
      <c r="AM27" s="57" t="e">
        <f>IF(AND(#REF!="Media",#REF!="Catastrófico"),CONCATENATE("R2C",#REF!),"")</f>
        <v>#REF!</v>
      </c>
      <c r="AN27" s="83"/>
      <c r="AO27" s="371"/>
      <c r="AP27" s="372"/>
      <c r="AQ27" s="372"/>
      <c r="AR27" s="372"/>
      <c r="AS27" s="372"/>
      <c r="AT27" s="37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35">
      <c r="A28" s="83"/>
      <c r="B28" s="243"/>
      <c r="C28" s="243"/>
      <c r="D28" s="244"/>
      <c r="E28" s="342"/>
      <c r="F28" s="341"/>
      <c r="G28" s="341"/>
      <c r="H28" s="341"/>
      <c r="I28" s="357"/>
      <c r="J28" s="67" t="e">
        <f>IF(AND(#REF!="Media",#REF!="Leve"),CONCATENATE("R3C",#REF!),"")</f>
        <v>#REF!</v>
      </c>
      <c r="K28" s="68" t="e">
        <f>IF(AND(#REF!="Media",#REF!="Leve"),CONCATENATE("R3C",#REF!),"")</f>
        <v>#REF!</v>
      </c>
      <c r="L28" s="68" t="e">
        <f>IF(AND(#REF!="Media",#REF!="Leve"),CONCATENATE("R3C",#REF!),"")</f>
        <v>#REF!</v>
      </c>
      <c r="M28" s="68" t="e">
        <f>IF(AND(#REF!="Media",#REF!="Leve"),CONCATENATE("R3C",#REF!),"")</f>
        <v>#REF!</v>
      </c>
      <c r="N28" s="68" t="e">
        <f>IF(AND(#REF!="Media",#REF!="Leve"),CONCATENATE("R3C",#REF!),"")</f>
        <v>#REF!</v>
      </c>
      <c r="O28" s="69" t="e">
        <f>IF(AND(#REF!="Media",#REF!="Leve"),CONCATENATE("R3C",#REF!),"")</f>
        <v>#REF!</v>
      </c>
      <c r="P28" s="67" t="e">
        <f>IF(AND(#REF!="Media",#REF!="Menor"),CONCATENATE("R3C",#REF!),"")</f>
        <v>#REF!</v>
      </c>
      <c r="Q28" s="68" t="e">
        <f>IF(AND(#REF!="Media",#REF!="Menor"),CONCATENATE("R3C",#REF!),"")</f>
        <v>#REF!</v>
      </c>
      <c r="R28" s="68" t="e">
        <f>IF(AND(#REF!="Media",#REF!="Menor"),CONCATENATE("R3C",#REF!),"")</f>
        <v>#REF!</v>
      </c>
      <c r="S28" s="68" t="e">
        <f>IF(AND(#REF!="Media",#REF!="Menor"),CONCATENATE("R3C",#REF!),"")</f>
        <v>#REF!</v>
      </c>
      <c r="T28" s="68" t="e">
        <f>IF(AND(#REF!="Media",#REF!="Menor"),CONCATENATE("R3C",#REF!),"")</f>
        <v>#REF!</v>
      </c>
      <c r="U28" s="69" t="e">
        <f>IF(AND(#REF!="Media",#REF!="Menor"),CONCATENATE("R3C",#REF!),"")</f>
        <v>#REF!</v>
      </c>
      <c r="V28" s="67" t="e">
        <f>IF(AND(#REF!="Media",#REF!="Moderado"),CONCATENATE("R3C",#REF!),"")</f>
        <v>#REF!</v>
      </c>
      <c r="W28" s="68" t="e">
        <f>IF(AND(#REF!="Media",#REF!="Moderado"),CONCATENATE("R3C",#REF!),"")</f>
        <v>#REF!</v>
      </c>
      <c r="X28" s="68" t="e">
        <f>IF(AND(#REF!="Media",#REF!="Moderado"),CONCATENATE("R3C",#REF!),"")</f>
        <v>#REF!</v>
      </c>
      <c r="Y28" s="68" t="e">
        <f>IF(AND(#REF!="Media",#REF!="Moderado"),CONCATENATE("R3C",#REF!),"")</f>
        <v>#REF!</v>
      </c>
      <c r="Z28" s="68" t="e">
        <f>IF(AND(#REF!="Media",#REF!="Moderado"),CONCATENATE("R3C",#REF!),"")</f>
        <v>#REF!</v>
      </c>
      <c r="AA28" s="69" t="e">
        <f>IF(AND(#REF!="Media",#REF!="Moderado"),CONCATENATE("R3C",#REF!),"")</f>
        <v>#REF!</v>
      </c>
      <c r="AB28" s="52" t="e">
        <f>IF(AND(#REF!="Media",#REF!="Mayor"),CONCATENATE("R3C",#REF!),"")</f>
        <v>#REF!</v>
      </c>
      <c r="AC28" s="53" t="e">
        <f>IF(AND(#REF!="Media",#REF!="Mayor"),CONCATENATE("R3C",#REF!),"")</f>
        <v>#REF!</v>
      </c>
      <c r="AD28" s="53" t="e">
        <f>IF(AND(#REF!="Media",#REF!="Mayor"),CONCATENATE("R3C",#REF!),"")</f>
        <v>#REF!</v>
      </c>
      <c r="AE28" s="53" t="e">
        <f>IF(AND(#REF!="Media",#REF!="Mayor"),CONCATENATE("R3C",#REF!),"")</f>
        <v>#REF!</v>
      </c>
      <c r="AF28" s="53" t="e">
        <f>IF(AND(#REF!="Media",#REF!="Mayor"),CONCATENATE("R3C",#REF!),"")</f>
        <v>#REF!</v>
      </c>
      <c r="AG28" s="54" t="e">
        <f>IF(AND(#REF!="Media",#REF!="Mayor"),CONCATENATE("R3C",#REF!),"")</f>
        <v>#REF!</v>
      </c>
      <c r="AH28" s="55" t="e">
        <f>IF(AND(#REF!="Media",#REF!="Catastrófico"),CONCATENATE("R3C",#REF!),"")</f>
        <v>#REF!</v>
      </c>
      <c r="AI28" s="56" t="e">
        <f>IF(AND(#REF!="Media",#REF!="Catastrófico"),CONCATENATE("R3C",#REF!),"")</f>
        <v>#REF!</v>
      </c>
      <c r="AJ28" s="56" t="e">
        <f>IF(AND(#REF!="Media",#REF!="Catastrófico"),CONCATENATE("R3C",#REF!),"")</f>
        <v>#REF!</v>
      </c>
      <c r="AK28" s="56" t="e">
        <f>IF(AND(#REF!="Media",#REF!="Catastrófico"),CONCATENATE("R3C",#REF!),"")</f>
        <v>#REF!</v>
      </c>
      <c r="AL28" s="56" t="e">
        <f>IF(AND(#REF!="Media",#REF!="Catastrófico"),CONCATENATE("R3C",#REF!),"")</f>
        <v>#REF!</v>
      </c>
      <c r="AM28" s="57" t="e">
        <f>IF(AND(#REF!="Media",#REF!="Catastrófico"),CONCATENATE("R3C",#REF!),"")</f>
        <v>#REF!</v>
      </c>
      <c r="AN28" s="83"/>
      <c r="AO28" s="371"/>
      <c r="AP28" s="372"/>
      <c r="AQ28" s="372"/>
      <c r="AR28" s="372"/>
      <c r="AS28" s="372"/>
      <c r="AT28" s="37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35">
      <c r="A29" s="83"/>
      <c r="B29" s="243"/>
      <c r="C29" s="243"/>
      <c r="D29" s="244"/>
      <c r="E29" s="342"/>
      <c r="F29" s="341"/>
      <c r="G29" s="341"/>
      <c r="H29" s="341"/>
      <c r="I29" s="357"/>
      <c r="J29" s="67" t="e">
        <f>IF(AND(#REF!="Media",#REF!="Leve"),CONCATENATE("R4C",#REF!),"")</f>
        <v>#REF!</v>
      </c>
      <c r="K29" s="68" t="e">
        <f>IF(AND(#REF!="Media",#REF!="Leve"),CONCATENATE("R4C",#REF!),"")</f>
        <v>#REF!</v>
      </c>
      <c r="L29" s="68" t="e">
        <f>IF(AND(#REF!="Media",#REF!="Leve"),CONCATENATE("R4C",#REF!),"")</f>
        <v>#REF!</v>
      </c>
      <c r="M29" s="68" t="e">
        <f>IF(AND(#REF!="Media",#REF!="Leve"),CONCATENATE("R4C",#REF!),"")</f>
        <v>#REF!</v>
      </c>
      <c r="N29" s="68" t="e">
        <f>IF(AND(#REF!="Media",#REF!="Leve"),CONCATENATE("R4C",#REF!),"")</f>
        <v>#REF!</v>
      </c>
      <c r="O29" s="69" t="e">
        <f>IF(AND(#REF!="Media",#REF!="Leve"),CONCATENATE("R4C",#REF!),"")</f>
        <v>#REF!</v>
      </c>
      <c r="P29" s="67" t="e">
        <f>IF(AND(#REF!="Media",#REF!="Menor"),CONCATENATE("R4C",#REF!),"")</f>
        <v>#REF!</v>
      </c>
      <c r="Q29" s="68" t="e">
        <f>IF(AND(#REF!="Media",#REF!="Menor"),CONCATENATE("R4C",#REF!),"")</f>
        <v>#REF!</v>
      </c>
      <c r="R29" s="68" t="e">
        <f>IF(AND(#REF!="Media",#REF!="Menor"),CONCATENATE("R4C",#REF!),"")</f>
        <v>#REF!</v>
      </c>
      <c r="S29" s="68" t="e">
        <f>IF(AND(#REF!="Media",#REF!="Menor"),CONCATENATE("R4C",#REF!),"")</f>
        <v>#REF!</v>
      </c>
      <c r="T29" s="68" t="e">
        <f>IF(AND(#REF!="Media",#REF!="Menor"),CONCATENATE("R4C",#REF!),"")</f>
        <v>#REF!</v>
      </c>
      <c r="U29" s="69" t="e">
        <f>IF(AND(#REF!="Media",#REF!="Menor"),CONCATENATE("R4C",#REF!),"")</f>
        <v>#REF!</v>
      </c>
      <c r="V29" s="67" t="e">
        <f>IF(AND(#REF!="Media",#REF!="Moderado"),CONCATENATE("R4C",#REF!),"")</f>
        <v>#REF!</v>
      </c>
      <c r="W29" s="68" t="e">
        <f>IF(AND(#REF!="Media",#REF!="Moderado"),CONCATENATE("R4C",#REF!),"")</f>
        <v>#REF!</v>
      </c>
      <c r="X29" s="68" t="e">
        <f>IF(AND(#REF!="Media",#REF!="Moderado"),CONCATENATE("R4C",#REF!),"")</f>
        <v>#REF!</v>
      </c>
      <c r="Y29" s="68" t="e">
        <f>IF(AND(#REF!="Media",#REF!="Moderado"),CONCATENATE("R4C",#REF!),"")</f>
        <v>#REF!</v>
      </c>
      <c r="Z29" s="68" t="e">
        <f>IF(AND(#REF!="Media",#REF!="Moderado"),CONCATENATE("R4C",#REF!),"")</f>
        <v>#REF!</v>
      </c>
      <c r="AA29" s="69" t="e">
        <f>IF(AND(#REF!="Media",#REF!="Moderado"),CONCATENATE("R4C",#REF!),"")</f>
        <v>#REF!</v>
      </c>
      <c r="AB29" s="52" t="e">
        <f>IF(AND(#REF!="Media",#REF!="Mayor"),CONCATENATE("R4C",#REF!),"")</f>
        <v>#REF!</v>
      </c>
      <c r="AC29" s="53" t="e">
        <f>IF(AND(#REF!="Media",#REF!="Mayor"),CONCATENATE("R4C",#REF!),"")</f>
        <v>#REF!</v>
      </c>
      <c r="AD29" s="53" t="e">
        <f>IF(AND(#REF!="Media",#REF!="Mayor"),CONCATENATE("R4C",#REF!),"")</f>
        <v>#REF!</v>
      </c>
      <c r="AE29" s="53" t="e">
        <f>IF(AND(#REF!="Media",#REF!="Mayor"),CONCATENATE("R4C",#REF!),"")</f>
        <v>#REF!</v>
      </c>
      <c r="AF29" s="53" t="e">
        <f>IF(AND(#REF!="Media",#REF!="Mayor"),CONCATENATE("R4C",#REF!),"")</f>
        <v>#REF!</v>
      </c>
      <c r="AG29" s="54" t="e">
        <f>IF(AND(#REF!="Media",#REF!="Mayor"),CONCATENATE("R4C",#REF!),"")</f>
        <v>#REF!</v>
      </c>
      <c r="AH29" s="55" t="e">
        <f>IF(AND(#REF!="Media",#REF!="Catastrófico"),CONCATENATE("R4C",#REF!),"")</f>
        <v>#REF!</v>
      </c>
      <c r="AI29" s="56" t="e">
        <f>IF(AND(#REF!="Media",#REF!="Catastrófico"),CONCATENATE("R4C",#REF!),"")</f>
        <v>#REF!</v>
      </c>
      <c r="AJ29" s="56" t="e">
        <f>IF(AND(#REF!="Media",#REF!="Catastrófico"),CONCATENATE("R4C",#REF!),"")</f>
        <v>#REF!</v>
      </c>
      <c r="AK29" s="56" t="e">
        <f>IF(AND(#REF!="Media",#REF!="Catastrófico"),CONCATENATE("R4C",#REF!),"")</f>
        <v>#REF!</v>
      </c>
      <c r="AL29" s="56" t="e">
        <f>IF(AND(#REF!="Media",#REF!="Catastrófico"),CONCATENATE("R4C",#REF!),"")</f>
        <v>#REF!</v>
      </c>
      <c r="AM29" s="57" t="e">
        <f>IF(AND(#REF!="Media",#REF!="Catastrófico"),CONCATENATE("R4C",#REF!),"")</f>
        <v>#REF!</v>
      </c>
      <c r="AN29" s="83"/>
      <c r="AO29" s="371"/>
      <c r="AP29" s="372"/>
      <c r="AQ29" s="372"/>
      <c r="AR29" s="372"/>
      <c r="AS29" s="372"/>
      <c r="AT29" s="37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35">
      <c r="A30" s="83"/>
      <c r="B30" s="243"/>
      <c r="C30" s="243"/>
      <c r="D30" s="244"/>
      <c r="E30" s="342"/>
      <c r="F30" s="341"/>
      <c r="G30" s="341"/>
      <c r="H30" s="341"/>
      <c r="I30" s="357"/>
      <c r="J30" s="67" t="e">
        <f>IF(AND(#REF!="Media",#REF!="Leve"),CONCATENATE("R5C",#REF!),"")</f>
        <v>#REF!</v>
      </c>
      <c r="K30" s="68" t="e">
        <f>IF(AND(#REF!="Media",#REF!="Leve"),CONCATENATE("R5C",#REF!),"")</f>
        <v>#REF!</v>
      </c>
      <c r="L30" s="68" t="e">
        <f>IF(AND(#REF!="Media",#REF!="Leve"),CONCATENATE("R5C",#REF!),"")</f>
        <v>#REF!</v>
      </c>
      <c r="M30" s="68" t="e">
        <f>IF(AND(#REF!="Media",#REF!="Leve"),CONCATENATE("R5C",#REF!),"")</f>
        <v>#REF!</v>
      </c>
      <c r="N30" s="68" t="e">
        <f>IF(AND(#REF!="Media",#REF!="Leve"),CONCATENATE("R5C",#REF!),"")</f>
        <v>#REF!</v>
      </c>
      <c r="O30" s="69" t="e">
        <f>IF(AND(#REF!="Media",#REF!="Leve"),CONCATENATE("R5C",#REF!),"")</f>
        <v>#REF!</v>
      </c>
      <c r="P30" s="67" t="e">
        <f>IF(AND(#REF!="Media",#REF!="Menor"),CONCATENATE("R5C",#REF!),"")</f>
        <v>#REF!</v>
      </c>
      <c r="Q30" s="68" t="e">
        <f>IF(AND(#REF!="Media",#REF!="Menor"),CONCATENATE("R5C",#REF!),"")</f>
        <v>#REF!</v>
      </c>
      <c r="R30" s="68" t="e">
        <f>IF(AND(#REF!="Media",#REF!="Menor"),CONCATENATE("R5C",#REF!),"")</f>
        <v>#REF!</v>
      </c>
      <c r="S30" s="68" t="e">
        <f>IF(AND(#REF!="Media",#REF!="Menor"),CONCATENATE("R5C",#REF!),"")</f>
        <v>#REF!</v>
      </c>
      <c r="T30" s="68" t="e">
        <f>IF(AND(#REF!="Media",#REF!="Menor"),CONCATENATE("R5C",#REF!),"")</f>
        <v>#REF!</v>
      </c>
      <c r="U30" s="69" t="e">
        <f>IF(AND(#REF!="Media",#REF!="Menor"),CONCATENATE("R5C",#REF!),"")</f>
        <v>#REF!</v>
      </c>
      <c r="V30" s="67" t="e">
        <f>IF(AND(#REF!="Media",#REF!="Moderado"),CONCATENATE("R5C",#REF!),"")</f>
        <v>#REF!</v>
      </c>
      <c r="W30" s="68" t="e">
        <f>IF(AND(#REF!="Media",#REF!="Moderado"),CONCATENATE("R5C",#REF!),"")</f>
        <v>#REF!</v>
      </c>
      <c r="X30" s="68" t="e">
        <f>IF(AND(#REF!="Media",#REF!="Moderado"),CONCATENATE("R5C",#REF!),"")</f>
        <v>#REF!</v>
      </c>
      <c r="Y30" s="68" t="e">
        <f>IF(AND(#REF!="Media",#REF!="Moderado"),CONCATENATE("R5C",#REF!),"")</f>
        <v>#REF!</v>
      </c>
      <c r="Z30" s="68" t="e">
        <f>IF(AND(#REF!="Media",#REF!="Moderado"),CONCATENATE("R5C",#REF!),"")</f>
        <v>#REF!</v>
      </c>
      <c r="AA30" s="69" t="e">
        <f>IF(AND(#REF!="Media",#REF!="Moderado"),CONCATENATE("R5C",#REF!),"")</f>
        <v>#REF!</v>
      </c>
      <c r="AB30" s="52" t="e">
        <f>IF(AND(#REF!="Media",#REF!="Mayor"),CONCATENATE("R5C",#REF!),"")</f>
        <v>#REF!</v>
      </c>
      <c r="AC30" s="53" t="e">
        <f>IF(AND(#REF!="Media",#REF!="Mayor"),CONCATENATE("R5C",#REF!),"")</f>
        <v>#REF!</v>
      </c>
      <c r="AD30" s="53" t="e">
        <f>IF(AND(#REF!="Media",#REF!="Mayor"),CONCATENATE("R5C",#REF!),"")</f>
        <v>#REF!</v>
      </c>
      <c r="AE30" s="53" t="e">
        <f>IF(AND(#REF!="Media",#REF!="Mayor"),CONCATENATE("R5C",#REF!),"")</f>
        <v>#REF!</v>
      </c>
      <c r="AF30" s="53" t="e">
        <f>IF(AND(#REF!="Media",#REF!="Mayor"),CONCATENATE("R5C",#REF!),"")</f>
        <v>#REF!</v>
      </c>
      <c r="AG30" s="54" t="e">
        <f>IF(AND(#REF!="Media",#REF!="Mayor"),CONCATENATE("R5C",#REF!),"")</f>
        <v>#REF!</v>
      </c>
      <c r="AH30" s="55" t="e">
        <f>IF(AND(#REF!="Media",#REF!="Catastrófico"),CONCATENATE("R5C",#REF!),"")</f>
        <v>#REF!</v>
      </c>
      <c r="AI30" s="56" t="e">
        <f>IF(AND(#REF!="Media",#REF!="Catastrófico"),CONCATENATE("R5C",#REF!),"")</f>
        <v>#REF!</v>
      </c>
      <c r="AJ30" s="56" t="e">
        <f>IF(AND(#REF!="Media",#REF!="Catastrófico"),CONCATENATE("R5C",#REF!),"")</f>
        <v>#REF!</v>
      </c>
      <c r="AK30" s="56" t="e">
        <f>IF(AND(#REF!="Media",#REF!="Catastrófico"),CONCATENATE("R5C",#REF!),"")</f>
        <v>#REF!</v>
      </c>
      <c r="AL30" s="56" t="e">
        <f>IF(AND(#REF!="Media",#REF!="Catastrófico"),CONCATENATE("R5C",#REF!),"")</f>
        <v>#REF!</v>
      </c>
      <c r="AM30" s="57" t="e">
        <f>IF(AND(#REF!="Media",#REF!="Catastrófico"),CONCATENATE("R5C",#REF!),"")</f>
        <v>#REF!</v>
      </c>
      <c r="AN30" s="83"/>
      <c r="AO30" s="371"/>
      <c r="AP30" s="372"/>
      <c r="AQ30" s="372"/>
      <c r="AR30" s="372"/>
      <c r="AS30" s="372"/>
      <c r="AT30" s="37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35">
      <c r="A31" s="83"/>
      <c r="B31" s="243"/>
      <c r="C31" s="243"/>
      <c r="D31" s="244"/>
      <c r="E31" s="342"/>
      <c r="F31" s="341"/>
      <c r="G31" s="341"/>
      <c r="H31" s="341"/>
      <c r="I31" s="357"/>
      <c r="J31" s="67" t="e">
        <f>IF(AND(#REF!="Media",#REF!="Leve"),CONCATENATE("R6C",#REF!),"")</f>
        <v>#REF!</v>
      </c>
      <c r="K31" s="68" t="e">
        <f>IF(AND(#REF!="Media",#REF!="Leve"),CONCATENATE("R6C",#REF!),"")</f>
        <v>#REF!</v>
      </c>
      <c r="L31" s="68" t="e">
        <f>IF(AND(#REF!="Media",#REF!="Leve"),CONCATENATE("R6C",#REF!),"")</f>
        <v>#REF!</v>
      </c>
      <c r="M31" s="68" t="e">
        <f>IF(AND(#REF!="Media",#REF!="Leve"),CONCATENATE("R6C",#REF!),"")</f>
        <v>#REF!</v>
      </c>
      <c r="N31" s="68" t="e">
        <f>IF(AND(#REF!="Media",#REF!="Leve"),CONCATENATE("R6C",#REF!),"")</f>
        <v>#REF!</v>
      </c>
      <c r="O31" s="69" t="e">
        <f>IF(AND(#REF!="Media",#REF!="Leve"),CONCATENATE("R6C",#REF!),"")</f>
        <v>#REF!</v>
      </c>
      <c r="P31" s="67" t="e">
        <f>IF(AND(#REF!="Media",#REF!="Menor"),CONCATENATE("R6C",#REF!),"")</f>
        <v>#REF!</v>
      </c>
      <c r="Q31" s="68" t="e">
        <f>IF(AND(#REF!="Media",#REF!="Menor"),CONCATENATE("R6C",#REF!),"")</f>
        <v>#REF!</v>
      </c>
      <c r="R31" s="68" t="e">
        <f>IF(AND(#REF!="Media",#REF!="Menor"),CONCATENATE("R6C",#REF!),"")</f>
        <v>#REF!</v>
      </c>
      <c r="S31" s="68" t="e">
        <f>IF(AND(#REF!="Media",#REF!="Menor"),CONCATENATE("R6C",#REF!),"")</f>
        <v>#REF!</v>
      </c>
      <c r="T31" s="68" t="e">
        <f>IF(AND(#REF!="Media",#REF!="Menor"),CONCATENATE("R6C",#REF!),"")</f>
        <v>#REF!</v>
      </c>
      <c r="U31" s="69" t="e">
        <f>IF(AND(#REF!="Media",#REF!="Menor"),CONCATENATE("R6C",#REF!),"")</f>
        <v>#REF!</v>
      </c>
      <c r="V31" s="67" t="e">
        <f>IF(AND(#REF!="Media",#REF!="Moderado"),CONCATENATE("R6C",#REF!),"")</f>
        <v>#REF!</v>
      </c>
      <c r="W31" s="68" t="e">
        <f>IF(AND(#REF!="Media",#REF!="Moderado"),CONCATENATE("R6C",#REF!),"")</f>
        <v>#REF!</v>
      </c>
      <c r="X31" s="68" t="e">
        <f>IF(AND(#REF!="Media",#REF!="Moderado"),CONCATENATE("R6C",#REF!),"")</f>
        <v>#REF!</v>
      </c>
      <c r="Y31" s="68" t="e">
        <f>IF(AND(#REF!="Media",#REF!="Moderado"),CONCATENATE("R6C",#REF!),"")</f>
        <v>#REF!</v>
      </c>
      <c r="Z31" s="68" t="e">
        <f>IF(AND(#REF!="Media",#REF!="Moderado"),CONCATENATE("R6C",#REF!),"")</f>
        <v>#REF!</v>
      </c>
      <c r="AA31" s="69" t="e">
        <f>IF(AND(#REF!="Media",#REF!="Moderado"),CONCATENATE("R6C",#REF!),"")</f>
        <v>#REF!</v>
      </c>
      <c r="AB31" s="52" t="e">
        <f>IF(AND(#REF!="Media",#REF!="Mayor"),CONCATENATE("R6C",#REF!),"")</f>
        <v>#REF!</v>
      </c>
      <c r="AC31" s="53" t="e">
        <f>IF(AND(#REF!="Media",#REF!="Mayor"),CONCATENATE("R6C",#REF!),"")</f>
        <v>#REF!</v>
      </c>
      <c r="AD31" s="53" t="e">
        <f>IF(AND(#REF!="Media",#REF!="Mayor"),CONCATENATE("R6C",#REF!),"")</f>
        <v>#REF!</v>
      </c>
      <c r="AE31" s="53" t="e">
        <f>IF(AND(#REF!="Media",#REF!="Mayor"),CONCATENATE("R6C",#REF!),"")</f>
        <v>#REF!</v>
      </c>
      <c r="AF31" s="53" t="e">
        <f>IF(AND(#REF!="Media",#REF!="Mayor"),CONCATENATE("R6C",#REF!),"")</f>
        <v>#REF!</v>
      </c>
      <c r="AG31" s="54" t="e">
        <f>IF(AND(#REF!="Media",#REF!="Mayor"),CONCATENATE("R6C",#REF!),"")</f>
        <v>#REF!</v>
      </c>
      <c r="AH31" s="55" t="e">
        <f>IF(AND(#REF!="Media",#REF!="Catastrófico"),CONCATENATE("R6C",#REF!),"")</f>
        <v>#REF!</v>
      </c>
      <c r="AI31" s="56" t="e">
        <f>IF(AND(#REF!="Media",#REF!="Catastrófico"),CONCATENATE("R6C",#REF!),"")</f>
        <v>#REF!</v>
      </c>
      <c r="AJ31" s="56" t="e">
        <f>IF(AND(#REF!="Media",#REF!="Catastrófico"),CONCATENATE("R6C",#REF!),"")</f>
        <v>#REF!</v>
      </c>
      <c r="AK31" s="56" t="e">
        <f>IF(AND(#REF!="Media",#REF!="Catastrófico"),CONCATENATE("R6C",#REF!),"")</f>
        <v>#REF!</v>
      </c>
      <c r="AL31" s="56" t="e">
        <f>IF(AND(#REF!="Media",#REF!="Catastrófico"),CONCATENATE("R6C",#REF!),"")</f>
        <v>#REF!</v>
      </c>
      <c r="AM31" s="57" t="e">
        <f>IF(AND(#REF!="Media",#REF!="Catastrófico"),CONCATENATE("R6C",#REF!),"")</f>
        <v>#REF!</v>
      </c>
      <c r="AN31" s="83"/>
      <c r="AO31" s="371"/>
      <c r="AP31" s="372"/>
      <c r="AQ31" s="372"/>
      <c r="AR31" s="372"/>
      <c r="AS31" s="372"/>
      <c r="AT31" s="37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35">
      <c r="A32" s="83"/>
      <c r="B32" s="243"/>
      <c r="C32" s="243"/>
      <c r="D32" s="244"/>
      <c r="E32" s="342"/>
      <c r="F32" s="341"/>
      <c r="G32" s="341"/>
      <c r="H32" s="341"/>
      <c r="I32" s="357"/>
      <c r="J32" s="67" t="e">
        <f>IF(AND(#REF!="Media",#REF!="Leve"),CONCATENATE("R7C",#REF!),"")</f>
        <v>#REF!</v>
      </c>
      <c r="K32" s="68" t="e">
        <f>IF(AND(#REF!="Media",#REF!="Leve"),CONCATENATE("R7C",#REF!),"")</f>
        <v>#REF!</v>
      </c>
      <c r="L32" s="68" t="e">
        <f>IF(AND(#REF!="Media",#REF!="Leve"),CONCATENATE("R7C",#REF!),"")</f>
        <v>#REF!</v>
      </c>
      <c r="M32" s="68" t="e">
        <f>IF(AND(#REF!="Media",#REF!="Leve"),CONCATENATE("R7C",#REF!),"")</f>
        <v>#REF!</v>
      </c>
      <c r="N32" s="68" t="e">
        <f>IF(AND(#REF!="Media",#REF!="Leve"),CONCATENATE("R7C",#REF!),"")</f>
        <v>#REF!</v>
      </c>
      <c r="O32" s="69" t="e">
        <f>IF(AND(#REF!="Media",#REF!="Leve"),CONCATENATE("R7C",#REF!),"")</f>
        <v>#REF!</v>
      </c>
      <c r="P32" s="67" t="e">
        <f>IF(AND(#REF!="Media",#REF!="Menor"),CONCATENATE("R7C",#REF!),"")</f>
        <v>#REF!</v>
      </c>
      <c r="Q32" s="68" t="e">
        <f>IF(AND(#REF!="Media",#REF!="Menor"),CONCATENATE("R7C",#REF!),"")</f>
        <v>#REF!</v>
      </c>
      <c r="R32" s="68" t="e">
        <f>IF(AND(#REF!="Media",#REF!="Menor"),CONCATENATE("R7C",#REF!),"")</f>
        <v>#REF!</v>
      </c>
      <c r="S32" s="68" t="e">
        <f>IF(AND(#REF!="Media",#REF!="Menor"),CONCATENATE("R7C",#REF!),"")</f>
        <v>#REF!</v>
      </c>
      <c r="T32" s="68" t="e">
        <f>IF(AND(#REF!="Media",#REF!="Menor"),CONCATENATE("R7C",#REF!),"")</f>
        <v>#REF!</v>
      </c>
      <c r="U32" s="69" t="e">
        <f>IF(AND(#REF!="Media",#REF!="Menor"),CONCATENATE("R7C",#REF!),"")</f>
        <v>#REF!</v>
      </c>
      <c r="V32" s="67" t="e">
        <f>IF(AND(#REF!="Media",#REF!="Moderado"),CONCATENATE("R7C",#REF!),"")</f>
        <v>#REF!</v>
      </c>
      <c r="W32" s="68" t="e">
        <f>IF(AND(#REF!="Media",#REF!="Moderado"),CONCATENATE("R7C",#REF!),"")</f>
        <v>#REF!</v>
      </c>
      <c r="X32" s="68" t="e">
        <f>IF(AND(#REF!="Media",#REF!="Moderado"),CONCATENATE("R7C",#REF!),"")</f>
        <v>#REF!</v>
      </c>
      <c r="Y32" s="68" t="e">
        <f>IF(AND(#REF!="Media",#REF!="Moderado"),CONCATENATE("R7C",#REF!),"")</f>
        <v>#REF!</v>
      </c>
      <c r="Z32" s="68" t="e">
        <f>IF(AND(#REF!="Media",#REF!="Moderado"),CONCATENATE("R7C",#REF!),"")</f>
        <v>#REF!</v>
      </c>
      <c r="AA32" s="69" t="e">
        <f>IF(AND(#REF!="Media",#REF!="Moderado"),CONCATENATE("R7C",#REF!),"")</f>
        <v>#REF!</v>
      </c>
      <c r="AB32" s="52" t="e">
        <f>IF(AND(#REF!="Media",#REF!="Mayor"),CONCATENATE("R7C",#REF!),"")</f>
        <v>#REF!</v>
      </c>
      <c r="AC32" s="53" t="e">
        <f>IF(AND(#REF!="Media",#REF!="Mayor"),CONCATENATE("R7C",#REF!),"")</f>
        <v>#REF!</v>
      </c>
      <c r="AD32" s="53" t="e">
        <f>IF(AND(#REF!="Media",#REF!="Mayor"),CONCATENATE("R7C",#REF!),"")</f>
        <v>#REF!</v>
      </c>
      <c r="AE32" s="53" t="e">
        <f>IF(AND(#REF!="Media",#REF!="Mayor"),CONCATENATE("R7C",#REF!),"")</f>
        <v>#REF!</v>
      </c>
      <c r="AF32" s="53" t="e">
        <f>IF(AND(#REF!="Media",#REF!="Mayor"),CONCATENATE("R7C",#REF!),"")</f>
        <v>#REF!</v>
      </c>
      <c r="AG32" s="54" t="e">
        <f>IF(AND(#REF!="Media",#REF!="Mayor"),CONCATENATE("R7C",#REF!),"")</f>
        <v>#REF!</v>
      </c>
      <c r="AH32" s="55" t="e">
        <f>IF(AND(#REF!="Media",#REF!="Catastrófico"),CONCATENATE("R7C",#REF!),"")</f>
        <v>#REF!</v>
      </c>
      <c r="AI32" s="56" t="e">
        <f>IF(AND(#REF!="Media",#REF!="Catastrófico"),CONCATENATE("R7C",#REF!),"")</f>
        <v>#REF!</v>
      </c>
      <c r="AJ32" s="56" t="e">
        <f>IF(AND(#REF!="Media",#REF!="Catastrófico"),CONCATENATE("R7C",#REF!),"")</f>
        <v>#REF!</v>
      </c>
      <c r="AK32" s="56" t="e">
        <f>IF(AND(#REF!="Media",#REF!="Catastrófico"),CONCATENATE("R7C",#REF!),"")</f>
        <v>#REF!</v>
      </c>
      <c r="AL32" s="56" t="e">
        <f>IF(AND(#REF!="Media",#REF!="Catastrófico"),CONCATENATE("R7C",#REF!),"")</f>
        <v>#REF!</v>
      </c>
      <c r="AM32" s="57" t="e">
        <f>IF(AND(#REF!="Media",#REF!="Catastrófico"),CONCATENATE("R7C",#REF!),"")</f>
        <v>#REF!</v>
      </c>
      <c r="AN32" s="83"/>
      <c r="AO32" s="371"/>
      <c r="AP32" s="372"/>
      <c r="AQ32" s="372"/>
      <c r="AR32" s="372"/>
      <c r="AS32" s="372"/>
      <c r="AT32" s="37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35">
      <c r="A33" s="83"/>
      <c r="B33" s="243"/>
      <c r="C33" s="243"/>
      <c r="D33" s="244"/>
      <c r="E33" s="342"/>
      <c r="F33" s="341"/>
      <c r="G33" s="341"/>
      <c r="H33" s="341"/>
      <c r="I33" s="357"/>
      <c r="J33" s="67" t="e">
        <f>IF(AND(#REF!="Media",#REF!="Leve"),CONCATENATE("R8C",#REF!),"")</f>
        <v>#REF!</v>
      </c>
      <c r="K33" s="68" t="e">
        <f>IF(AND(#REF!="Media",#REF!="Leve"),CONCATENATE("R8C",#REF!),"")</f>
        <v>#REF!</v>
      </c>
      <c r="L33" s="68" t="e">
        <f>IF(AND(#REF!="Media",#REF!="Leve"),CONCATENATE("R8C",#REF!),"")</f>
        <v>#REF!</v>
      </c>
      <c r="M33" s="68" t="e">
        <f>IF(AND(#REF!="Media",#REF!="Leve"),CONCATENATE("R8C",#REF!),"")</f>
        <v>#REF!</v>
      </c>
      <c r="N33" s="68" t="e">
        <f>IF(AND(#REF!="Media",#REF!="Leve"),CONCATENATE("R8C",#REF!),"")</f>
        <v>#REF!</v>
      </c>
      <c r="O33" s="69" t="e">
        <f>IF(AND(#REF!="Media",#REF!="Leve"),CONCATENATE("R8C",#REF!),"")</f>
        <v>#REF!</v>
      </c>
      <c r="P33" s="67" t="e">
        <f>IF(AND(#REF!="Media",#REF!="Menor"),CONCATENATE("R8C",#REF!),"")</f>
        <v>#REF!</v>
      </c>
      <c r="Q33" s="68" t="e">
        <f>IF(AND(#REF!="Media",#REF!="Menor"),CONCATENATE("R8C",#REF!),"")</f>
        <v>#REF!</v>
      </c>
      <c r="R33" s="68" t="e">
        <f>IF(AND(#REF!="Media",#REF!="Menor"),CONCATENATE("R8C",#REF!),"")</f>
        <v>#REF!</v>
      </c>
      <c r="S33" s="68" t="e">
        <f>IF(AND(#REF!="Media",#REF!="Menor"),CONCATENATE("R8C",#REF!),"")</f>
        <v>#REF!</v>
      </c>
      <c r="T33" s="68" t="e">
        <f>IF(AND(#REF!="Media",#REF!="Menor"),CONCATENATE("R8C",#REF!),"")</f>
        <v>#REF!</v>
      </c>
      <c r="U33" s="69" t="e">
        <f>IF(AND(#REF!="Media",#REF!="Menor"),CONCATENATE("R8C",#REF!),"")</f>
        <v>#REF!</v>
      </c>
      <c r="V33" s="67" t="e">
        <f>IF(AND(#REF!="Media",#REF!="Moderado"),CONCATENATE("R8C",#REF!),"")</f>
        <v>#REF!</v>
      </c>
      <c r="W33" s="68" t="e">
        <f>IF(AND(#REF!="Media",#REF!="Moderado"),CONCATENATE("R8C",#REF!),"")</f>
        <v>#REF!</v>
      </c>
      <c r="X33" s="68" t="e">
        <f>IF(AND(#REF!="Media",#REF!="Moderado"),CONCATENATE("R8C",#REF!),"")</f>
        <v>#REF!</v>
      </c>
      <c r="Y33" s="68" t="e">
        <f>IF(AND(#REF!="Media",#REF!="Moderado"),CONCATENATE("R8C",#REF!),"")</f>
        <v>#REF!</v>
      </c>
      <c r="Z33" s="68" t="e">
        <f>IF(AND(#REF!="Media",#REF!="Moderado"),CONCATENATE("R8C",#REF!),"")</f>
        <v>#REF!</v>
      </c>
      <c r="AA33" s="69" t="e">
        <f>IF(AND(#REF!="Media",#REF!="Moderado"),CONCATENATE("R8C",#REF!),"")</f>
        <v>#REF!</v>
      </c>
      <c r="AB33" s="52" t="e">
        <f>IF(AND(#REF!="Media",#REF!="Mayor"),CONCATENATE("R8C",#REF!),"")</f>
        <v>#REF!</v>
      </c>
      <c r="AC33" s="53" t="e">
        <f>IF(AND(#REF!="Media",#REF!="Mayor"),CONCATENATE("R8C",#REF!),"")</f>
        <v>#REF!</v>
      </c>
      <c r="AD33" s="53" t="e">
        <f>IF(AND(#REF!="Media",#REF!="Mayor"),CONCATENATE("R8C",#REF!),"")</f>
        <v>#REF!</v>
      </c>
      <c r="AE33" s="53" t="e">
        <f>IF(AND(#REF!="Media",#REF!="Mayor"),CONCATENATE("R8C",#REF!),"")</f>
        <v>#REF!</v>
      </c>
      <c r="AF33" s="53" t="e">
        <f>IF(AND(#REF!="Media",#REF!="Mayor"),CONCATENATE("R8C",#REF!),"")</f>
        <v>#REF!</v>
      </c>
      <c r="AG33" s="54" t="e">
        <f>IF(AND(#REF!="Media",#REF!="Mayor"),CONCATENATE("R8C",#REF!),"")</f>
        <v>#REF!</v>
      </c>
      <c r="AH33" s="55" t="e">
        <f>IF(AND(#REF!="Media",#REF!="Catastrófico"),CONCATENATE("R8C",#REF!),"")</f>
        <v>#REF!</v>
      </c>
      <c r="AI33" s="56" t="e">
        <f>IF(AND(#REF!="Media",#REF!="Catastrófico"),CONCATENATE("R8C",#REF!),"")</f>
        <v>#REF!</v>
      </c>
      <c r="AJ33" s="56" t="e">
        <f>IF(AND(#REF!="Media",#REF!="Catastrófico"),CONCATENATE("R8C",#REF!),"")</f>
        <v>#REF!</v>
      </c>
      <c r="AK33" s="56" t="e">
        <f>IF(AND(#REF!="Media",#REF!="Catastrófico"),CONCATENATE("R8C",#REF!),"")</f>
        <v>#REF!</v>
      </c>
      <c r="AL33" s="56" t="e">
        <f>IF(AND(#REF!="Media",#REF!="Catastrófico"),CONCATENATE("R8C",#REF!),"")</f>
        <v>#REF!</v>
      </c>
      <c r="AM33" s="57" t="e">
        <f>IF(AND(#REF!="Media",#REF!="Catastrófico"),CONCATENATE("R8C",#REF!),"")</f>
        <v>#REF!</v>
      </c>
      <c r="AN33" s="83"/>
      <c r="AO33" s="371"/>
      <c r="AP33" s="372"/>
      <c r="AQ33" s="372"/>
      <c r="AR33" s="372"/>
      <c r="AS33" s="372"/>
      <c r="AT33" s="37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35">
      <c r="A34" s="83"/>
      <c r="B34" s="243"/>
      <c r="C34" s="243"/>
      <c r="D34" s="244"/>
      <c r="E34" s="342"/>
      <c r="F34" s="341"/>
      <c r="G34" s="341"/>
      <c r="H34" s="341"/>
      <c r="I34" s="357"/>
      <c r="J34" s="67" t="e">
        <f>IF(AND(#REF!="Media",#REF!="Leve"),CONCATENATE("R9C",#REF!),"")</f>
        <v>#REF!</v>
      </c>
      <c r="K34" s="68" t="e">
        <f>IF(AND(#REF!="Media",#REF!="Leve"),CONCATENATE("R9C",#REF!),"")</f>
        <v>#REF!</v>
      </c>
      <c r="L34" s="68" t="e">
        <f>IF(AND(#REF!="Media",#REF!="Leve"),CONCATENATE("R9C",#REF!),"")</f>
        <v>#REF!</v>
      </c>
      <c r="M34" s="68" t="e">
        <f>IF(AND(#REF!="Media",#REF!="Leve"),CONCATENATE("R9C",#REF!),"")</f>
        <v>#REF!</v>
      </c>
      <c r="N34" s="68" t="e">
        <f>IF(AND(#REF!="Media",#REF!="Leve"),CONCATENATE("R9C",#REF!),"")</f>
        <v>#REF!</v>
      </c>
      <c r="O34" s="69" t="e">
        <f>IF(AND(#REF!="Media",#REF!="Leve"),CONCATENATE("R9C",#REF!),"")</f>
        <v>#REF!</v>
      </c>
      <c r="P34" s="67" t="e">
        <f>IF(AND(#REF!="Media",#REF!="Menor"),CONCATENATE("R9C",#REF!),"")</f>
        <v>#REF!</v>
      </c>
      <c r="Q34" s="68" t="e">
        <f>IF(AND(#REF!="Media",#REF!="Menor"),CONCATENATE("R9C",#REF!),"")</f>
        <v>#REF!</v>
      </c>
      <c r="R34" s="68" t="e">
        <f>IF(AND(#REF!="Media",#REF!="Menor"),CONCATENATE("R9C",#REF!),"")</f>
        <v>#REF!</v>
      </c>
      <c r="S34" s="68" t="e">
        <f>IF(AND(#REF!="Media",#REF!="Menor"),CONCATENATE("R9C",#REF!),"")</f>
        <v>#REF!</v>
      </c>
      <c r="T34" s="68" t="e">
        <f>IF(AND(#REF!="Media",#REF!="Menor"),CONCATENATE("R9C",#REF!),"")</f>
        <v>#REF!</v>
      </c>
      <c r="U34" s="69" t="e">
        <f>IF(AND(#REF!="Media",#REF!="Menor"),CONCATENATE("R9C",#REF!),"")</f>
        <v>#REF!</v>
      </c>
      <c r="V34" s="67" t="e">
        <f>IF(AND(#REF!="Media",#REF!="Moderado"),CONCATENATE("R9C",#REF!),"")</f>
        <v>#REF!</v>
      </c>
      <c r="W34" s="68" t="e">
        <f>IF(AND(#REF!="Media",#REF!="Moderado"),CONCATENATE("R9C",#REF!),"")</f>
        <v>#REF!</v>
      </c>
      <c r="X34" s="68" t="e">
        <f>IF(AND(#REF!="Media",#REF!="Moderado"),CONCATENATE("R9C",#REF!),"")</f>
        <v>#REF!</v>
      </c>
      <c r="Y34" s="68" t="e">
        <f>IF(AND(#REF!="Media",#REF!="Moderado"),CONCATENATE("R9C",#REF!),"")</f>
        <v>#REF!</v>
      </c>
      <c r="Z34" s="68" t="e">
        <f>IF(AND(#REF!="Media",#REF!="Moderado"),CONCATENATE("R9C",#REF!),"")</f>
        <v>#REF!</v>
      </c>
      <c r="AA34" s="69" t="e">
        <f>IF(AND(#REF!="Media",#REF!="Moderado"),CONCATENATE("R9C",#REF!),"")</f>
        <v>#REF!</v>
      </c>
      <c r="AB34" s="52" t="e">
        <f>IF(AND(#REF!="Media",#REF!="Mayor"),CONCATENATE("R9C",#REF!),"")</f>
        <v>#REF!</v>
      </c>
      <c r="AC34" s="53" t="e">
        <f>IF(AND(#REF!="Media",#REF!="Mayor"),CONCATENATE("R9C",#REF!),"")</f>
        <v>#REF!</v>
      </c>
      <c r="AD34" s="53" t="e">
        <f>IF(AND(#REF!="Media",#REF!="Mayor"),CONCATENATE("R9C",#REF!),"")</f>
        <v>#REF!</v>
      </c>
      <c r="AE34" s="53" t="e">
        <f>IF(AND(#REF!="Media",#REF!="Mayor"),CONCATENATE("R9C",#REF!),"")</f>
        <v>#REF!</v>
      </c>
      <c r="AF34" s="53" t="e">
        <f>IF(AND(#REF!="Media",#REF!="Mayor"),CONCATENATE("R9C",#REF!),"")</f>
        <v>#REF!</v>
      </c>
      <c r="AG34" s="54" t="e">
        <f>IF(AND(#REF!="Media",#REF!="Mayor"),CONCATENATE("R9C",#REF!),"")</f>
        <v>#REF!</v>
      </c>
      <c r="AH34" s="55" t="e">
        <f>IF(AND(#REF!="Media",#REF!="Catastrófico"),CONCATENATE("R9C",#REF!),"")</f>
        <v>#REF!</v>
      </c>
      <c r="AI34" s="56" t="e">
        <f>IF(AND(#REF!="Media",#REF!="Catastrófico"),CONCATENATE("R9C",#REF!),"")</f>
        <v>#REF!</v>
      </c>
      <c r="AJ34" s="56" t="e">
        <f>IF(AND(#REF!="Media",#REF!="Catastrófico"),CONCATENATE("R9C",#REF!),"")</f>
        <v>#REF!</v>
      </c>
      <c r="AK34" s="56" t="e">
        <f>IF(AND(#REF!="Media",#REF!="Catastrófico"),CONCATENATE("R9C",#REF!),"")</f>
        <v>#REF!</v>
      </c>
      <c r="AL34" s="56" t="e">
        <f>IF(AND(#REF!="Media",#REF!="Catastrófico"),CONCATENATE("R9C",#REF!),"")</f>
        <v>#REF!</v>
      </c>
      <c r="AM34" s="57" t="e">
        <f>IF(AND(#REF!="Media",#REF!="Catastrófico"),CONCATENATE("R9C",#REF!),"")</f>
        <v>#REF!</v>
      </c>
      <c r="AN34" s="83"/>
      <c r="AO34" s="371"/>
      <c r="AP34" s="372"/>
      <c r="AQ34" s="372"/>
      <c r="AR34" s="372"/>
      <c r="AS34" s="372"/>
      <c r="AT34" s="37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4">
      <c r="A35" s="83"/>
      <c r="B35" s="243"/>
      <c r="C35" s="243"/>
      <c r="D35" s="244"/>
      <c r="E35" s="343"/>
      <c r="F35" s="344"/>
      <c r="G35" s="344"/>
      <c r="H35" s="344"/>
      <c r="I35" s="358"/>
      <c r="J35" s="67" t="e">
        <f>IF(AND(#REF!="Media",#REF!="Leve"),CONCATENATE("R10C",#REF!),"")</f>
        <v>#REF!</v>
      </c>
      <c r="K35" s="68" t="e">
        <f>IF(AND(#REF!="Media",#REF!="Leve"),CONCATENATE("R10C",#REF!),"")</f>
        <v>#REF!</v>
      </c>
      <c r="L35" s="68" t="e">
        <f>IF(AND(#REF!="Media",#REF!="Leve"),CONCATENATE("R10C",#REF!),"")</f>
        <v>#REF!</v>
      </c>
      <c r="M35" s="68" t="e">
        <f>IF(AND(#REF!="Media",#REF!="Leve"),CONCATENATE("R10C",#REF!),"")</f>
        <v>#REF!</v>
      </c>
      <c r="N35" s="68" t="e">
        <f>IF(AND(#REF!="Media",#REF!="Leve"),CONCATENATE("R10C",#REF!),"")</f>
        <v>#REF!</v>
      </c>
      <c r="O35" s="69" t="e">
        <f>IF(AND(#REF!="Media",#REF!="Leve"),CONCATENATE("R10C",#REF!),"")</f>
        <v>#REF!</v>
      </c>
      <c r="P35" s="67" t="e">
        <f>IF(AND(#REF!="Media",#REF!="Menor"),CONCATENATE("R10C",#REF!),"")</f>
        <v>#REF!</v>
      </c>
      <c r="Q35" s="68" t="e">
        <f>IF(AND(#REF!="Media",#REF!="Menor"),CONCATENATE("R10C",#REF!),"")</f>
        <v>#REF!</v>
      </c>
      <c r="R35" s="68" t="e">
        <f>IF(AND(#REF!="Media",#REF!="Menor"),CONCATENATE("R10C",#REF!),"")</f>
        <v>#REF!</v>
      </c>
      <c r="S35" s="68" t="e">
        <f>IF(AND(#REF!="Media",#REF!="Menor"),CONCATENATE("R10C",#REF!),"")</f>
        <v>#REF!</v>
      </c>
      <c r="T35" s="68" t="e">
        <f>IF(AND(#REF!="Media",#REF!="Menor"),CONCATENATE("R10C",#REF!),"")</f>
        <v>#REF!</v>
      </c>
      <c r="U35" s="69" t="e">
        <f>IF(AND(#REF!="Media",#REF!="Menor"),CONCATENATE("R10C",#REF!),"")</f>
        <v>#REF!</v>
      </c>
      <c r="V35" s="67" t="e">
        <f>IF(AND(#REF!="Media",#REF!="Moderado"),CONCATENATE("R10C",#REF!),"")</f>
        <v>#REF!</v>
      </c>
      <c r="W35" s="68" t="e">
        <f>IF(AND(#REF!="Media",#REF!="Moderado"),CONCATENATE("R10C",#REF!),"")</f>
        <v>#REF!</v>
      </c>
      <c r="X35" s="68" t="e">
        <f>IF(AND(#REF!="Media",#REF!="Moderado"),CONCATENATE("R10C",#REF!),"")</f>
        <v>#REF!</v>
      </c>
      <c r="Y35" s="68" t="e">
        <f>IF(AND(#REF!="Media",#REF!="Moderado"),CONCATENATE("R10C",#REF!),"")</f>
        <v>#REF!</v>
      </c>
      <c r="Z35" s="68" t="e">
        <f>IF(AND(#REF!="Media",#REF!="Moderado"),CONCATENATE("R10C",#REF!),"")</f>
        <v>#REF!</v>
      </c>
      <c r="AA35" s="69" t="e">
        <f>IF(AND(#REF!="Media",#REF!="Moderado"),CONCATENATE("R10C",#REF!),"")</f>
        <v>#REF!</v>
      </c>
      <c r="AB35" s="58" t="e">
        <f>IF(AND(#REF!="Media",#REF!="Mayor"),CONCATENATE("R10C",#REF!),"")</f>
        <v>#REF!</v>
      </c>
      <c r="AC35" s="59" t="e">
        <f>IF(AND(#REF!="Media",#REF!="Mayor"),CONCATENATE("R10C",#REF!),"")</f>
        <v>#REF!</v>
      </c>
      <c r="AD35" s="59" t="e">
        <f>IF(AND(#REF!="Media",#REF!="Mayor"),CONCATENATE("R10C",#REF!),"")</f>
        <v>#REF!</v>
      </c>
      <c r="AE35" s="59" t="e">
        <f>IF(AND(#REF!="Media",#REF!="Mayor"),CONCATENATE("R10C",#REF!),"")</f>
        <v>#REF!</v>
      </c>
      <c r="AF35" s="59" t="e">
        <f>IF(AND(#REF!="Media",#REF!="Mayor"),CONCATENATE("R10C",#REF!),"")</f>
        <v>#REF!</v>
      </c>
      <c r="AG35" s="60" t="e">
        <f>IF(AND(#REF!="Media",#REF!="Mayor"),CONCATENATE("R10C",#REF!),"")</f>
        <v>#REF!</v>
      </c>
      <c r="AH35" s="61" t="e">
        <f>IF(AND(#REF!="Media",#REF!="Catastrófico"),CONCATENATE("R10C",#REF!),"")</f>
        <v>#REF!</v>
      </c>
      <c r="AI35" s="62" t="e">
        <f>IF(AND(#REF!="Media",#REF!="Catastrófico"),CONCATENATE("R10C",#REF!),"")</f>
        <v>#REF!</v>
      </c>
      <c r="AJ35" s="62" t="e">
        <f>IF(AND(#REF!="Media",#REF!="Catastrófico"),CONCATENATE("R10C",#REF!),"")</f>
        <v>#REF!</v>
      </c>
      <c r="AK35" s="62" t="e">
        <f>IF(AND(#REF!="Media",#REF!="Catastrófico"),CONCATENATE("R10C",#REF!),"")</f>
        <v>#REF!</v>
      </c>
      <c r="AL35" s="62" t="e">
        <f>IF(AND(#REF!="Media",#REF!="Catastrófico"),CONCATENATE("R10C",#REF!),"")</f>
        <v>#REF!</v>
      </c>
      <c r="AM35" s="63" t="e">
        <f>IF(AND(#REF!="Media",#REF!="Catastrófico"),CONCATENATE("R10C",#REF!),"")</f>
        <v>#REF!</v>
      </c>
      <c r="AN35" s="83"/>
      <c r="AO35" s="374"/>
      <c r="AP35" s="375"/>
      <c r="AQ35" s="375"/>
      <c r="AR35" s="375"/>
      <c r="AS35" s="375"/>
      <c r="AT35" s="37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35">
      <c r="A36" s="83"/>
      <c r="B36" s="243"/>
      <c r="C36" s="243"/>
      <c r="D36" s="244"/>
      <c r="E36" s="338" t="s">
        <v>114</v>
      </c>
      <c r="F36" s="339"/>
      <c r="G36" s="339"/>
      <c r="H36" s="339"/>
      <c r="I36" s="339"/>
      <c r="J36" s="73" t="e">
        <f>IF(AND(#REF!="Baja",#REF!="Leve"),CONCATENATE("R1C",#REF!),"")</f>
        <v>#REF!</v>
      </c>
      <c r="K36" s="74" t="e">
        <f>IF(AND(#REF!="Baja",#REF!="Leve"),CONCATENATE("R1C",#REF!),"")</f>
        <v>#REF!</v>
      </c>
      <c r="L36" s="74" t="e">
        <f>IF(AND(#REF!="Baja",#REF!="Leve"),CONCATENATE("R1C",#REF!),"")</f>
        <v>#REF!</v>
      </c>
      <c r="M36" s="74" t="e">
        <f>IF(AND(#REF!="Baja",#REF!="Leve"),CONCATENATE("R1C",#REF!),"")</f>
        <v>#REF!</v>
      </c>
      <c r="N36" s="74" t="e">
        <f>IF(AND(#REF!="Baja",#REF!="Leve"),CONCATENATE("R1C",#REF!),"")</f>
        <v>#REF!</v>
      </c>
      <c r="O36" s="75" t="e">
        <f>IF(AND(#REF!="Baja",#REF!="Leve"),CONCATENATE("R1C",#REF!),"")</f>
        <v>#REF!</v>
      </c>
      <c r="P36" s="64" t="e">
        <f>IF(AND(#REF!="Baja",#REF!="Menor"),CONCATENATE("R1C",#REF!),"")</f>
        <v>#REF!</v>
      </c>
      <c r="Q36" s="65" t="e">
        <f>IF(AND(#REF!="Baja",#REF!="Menor"),CONCATENATE("R1C",#REF!),"")</f>
        <v>#REF!</v>
      </c>
      <c r="R36" s="65" t="e">
        <f>IF(AND(#REF!="Baja",#REF!="Menor"),CONCATENATE("R1C",#REF!),"")</f>
        <v>#REF!</v>
      </c>
      <c r="S36" s="65" t="e">
        <f>IF(AND(#REF!="Baja",#REF!="Menor"),CONCATENATE("R1C",#REF!),"")</f>
        <v>#REF!</v>
      </c>
      <c r="T36" s="65" t="e">
        <f>IF(AND(#REF!="Baja",#REF!="Menor"),CONCATENATE("R1C",#REF!),"")</f>
        <v>#REF!</v>
      </c>
      <c r="U36" s="66" t="e">
        <f>IF(AND(#REF!="Baja",#REF!="Menor"),CONCATENATE("R1C",#REF!),"")</f>
        <v>#REF!</v>
      </c>
      <c r="V36" s="64" t="e">
        <f>IF(AND(#REF!="Baja",#REF!="Moderado"),CONCATENATE("R1C",#REF!),"")</f>
        <v>#REF!</v>
      </c>
      <c r="W36" s="65" t="e">
        <f>IF(AND(#REF!="Baja",#REF!="Moderado"),CONCATENATE("R1C",#REF!),"")</f>
        <v>#REF!</v>
      </c>
      <c r="X36" s="65" t="e">
        <f>IF(AND(#REF!="Baja",#REF!="Moderado"),CONCATENATE("R1C",#REF!),"")</f>
        <v>#REF!</v>
      </c>
      <c r="Y36" s="65" t="e">
        <f>IF(AND(#REF!="Baja",#REF!="Moderado"),CONCATENATE("R1C",#REF!),"")</f>
        <v>#REF!</v>
      </c>
      <c r="Z36" s="65" t="e">
        <f>IF(AND(#REF!="Baja",#REF!="Moderado"),CONCATENATE("R1C",#REF!),"")</f>
        <v>#REF!</v>
      </c>
      <c r="AA36" s="66" t="e">
        <f>IF(AND(#REF!="Baja",#REF!="Moderado"),CONCATENATE("R1C",#REF!),"")</f>
        <v>#REF!</v>
      </c>
      <c r="AB36" s="46" t="e">
        <f>IF(AND(#REF!="Baja",#REF!="Mayor"),CONCATENATE("R1C",#REF!),"")</f>
        <v>#REF!</v>
      </c>
      <c r="AC36" s="47" t="e">
        <f>IF(AND(#REF!="Baja",#REF!="Mayor"),CONCATENATE("R1C",#REF!),"")</f>
        <v>#REF!</v>
      </c>
      <c r="AD36" s="47" t="e">
        <f>IF(AND(#REF!="Baja",#REF!="Mayor"),CONCATENATE("R1C",#REF!),"")</f>
        <v>#REF!</v>
      </c>
      <c r="AE36" s="47" t="e">
        <f>IF(AND(#REF!="Baja",#REF!="Mayor"),CONCATENATE("R1C",#REF!),"")</f>
        <v>#REF!</v>
      </c>
      <c r="AF36" s="47" t="e">
        <f>IF(AND(#REF!="Baja",#REF!="Mayor"),CONCATENATE("R1C",#REF!),"")</f>
        <v>#REF!</v>
      </c>
      <c r="AG36" s="48" t="e">
        <f>IF(AND(#REF!="Baja",#REF!="Mayor"),CONCATENATE("R1C",#REF!),"")</f>
        <v>#REF!</v>
      </c>
      <c r="AH36" s="49" t="e">
        <f>IF(AND(#REF!="Baja",#REF!="Catastrófico"),CONCATENATE("R1C",#REF!),"")</f>
        <v>#REF!</v>
      </c>
      <c r="AI36" s="50" t="e">
        <f>IF(AND(#REF!="Baja",#REF!="Catastrófico"),CONCATENATE("R1C",#REF!),"")</f>
        <v>#REF!</v>
      </c>
      <c r="AJ36" s="50" t="e">
        <f>IF(AND(#REF!="Baja",#REF!="Catastrófico"),CONCATENATE("R1C",#REF!),"")</f>
        <v>#REF!</v>
      </c>
      <c r="AK36" s="50" t="e">
        <f>IF(AND(#REF!="Baja",#REF!="Catastrófico"),CONCATENATE("R1C",#REF!),"")</f>
        <v>#REF!</v>
      </c>
      <c r="AL36" s="50" t="e">
        <f>IF(AND(#REF!="Baja",#REF!="Catastrófico"),CONCATENATE("R1C",#REF!),"")</f>
        <v>#REF!</v>
      </c>
      <c r="AM36" s="51" t="e">
        <f>IF(AND(#REF!="Baja",#REF!="Catastrófico"),CONCATENATE("R1C",#REF!),"")</f>
        <v>#REF!</v>
      </c>
      <c r="AN36" s="83"/>
      <c r="AO36" s="359" t="s">
        <v>82</v>
      </c>
      <c r="AP36" s="360"/>
      <c r="AQ36" s="360"/>
      <c r="AR36" s="360"/>
      <c r="AS36" s="360"/>
      <c r="AT36" s="36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35">
      <c r="A37" s="83"/>
      <c r="B37" s="243"/>
      <c r="C37" s="243"/>
      <c r="D37" s="244"/>
      <c r="E37" s="340"/>
      <c r="F37" s="341"/>
      <c r="G37" s="341"/>
      <c r="H37" s="341"/>
      <c r="I37" s="341"/>
      <c r="J37" s="76" t="e">
        <f>IF(AND(#REF!="Baja",#REF!="Leve"),CONCATENATE("R2C",#REF!),"")</f>
        <v>#REF!</v>
      </c>
      <c r="K37" s="77" t="e">
        <f>IF(AND(#REF!="Baja",#REF!="Leve"),CONCATENATE("R2C",#REF!),"")</f>
        <v>#REF!</v>
      </c>
      <c r="L37" s="77" t="e">
        <f>IF(AND(#REF!="Baja",#REF!="Leve"),CONCATENATE("R2C",#REF!),"")</f>
        <v>#REF!</v>
      </c>
      <c r="M37" s="77" t="e">
        <f>IF(AND(#REF!="Baja",#REF!="Leve"),CONCATENATE("R2C",#REF!),"")</f>
        <v>#REF!</v>
      </c>
      <c r="N37" s="77" t="e">
        <f>IF(AND(#REF!="Baja",#REF!="Leve"),CONCATENATE("R2C",#REF!),"")</f>
        <v>#REF!</v>
      </c>
      <c r="O37" s="78" t="e">
        <f>IF(AND(#REF!="Baja",#REF!="Leve"),CONCATENATE("R2C",#REF!),"")</f>
        <v>#REF!</v>
      </c>
      <c r="P37" s="67" t="e">
        <f>IF(AND(#REF!="Baja",#REF!="Menor"),CONCATENATE("R2C",#REF!),"")</f>
        <v>#REF!</v>
      </c>
      <c r="Q37" s="68" t="e">
        <f>IF(AND(#REF!="Baja",#REF!="Menor"),CONCATENATE("R2C",#REF!),"")</f>
        <v>#REF!</v>
      </c>
      <c r="R37" s="68" t="e">
        <f>IF(AND(#REF!="Baja",#REF!="Menor"),CONCATENATE("R2C",#REF!),"")</f>
        <v>#REF!</v>
      </c>
      <c r="S37" s="68" t="e">
        <f>IF(AND(#REF!="Baja",#REF!="Menor"),CONCATENATE("R2C",#REF!),"")</f>
        <v>#REF!</v>
      </c>
      <c r="T37" s="68" t="e">
        <f>IF(AND(#REF!="Baja",#REF!="Menor"),CONCATENATE("R2C",#REF!),"")</f>
        <v>#REF!</v>
      </c>
      <c r="U37" s="69" t="e">
        <f>IF(AND(#REF!="Baja",#REF!="Menor"),CONCATENATE("R2C",#REF!),"")</f>
        <v>#REF!</v>
      </c>
      <c r="V37" s="67" t="e">
        <f>IF(AND(#REF!="Baja",#REF!="Moderado"),CONCATENATE("R2C",#REF!),"")</f>
        <v>#REF!</v>
      </c>
      <c r="W37" s="68" t="e">
        <f>IF(AND(#REF!="Baja",#REF!="Moderado"),CONCATENATE("R2C",#REF!),"")</f>
        <v>#REF!</v>
      </c>
      <c r="X37" s="68" t="e">
        <f>IF(AND(#REF!="Baja",#REF!="Moderado"),CONCATENATE("R2C",#REF!),"")</f>
        <v>#REF!</v>
      </c>
      <c r="Y37" s="68" t="e">
        <f>IF(AND(#REF!="Baja",#REF!="Moderado"),CONCATENATE("R2C",#REF!),"")</f>
        <v>#REF!</v>
      </c>
      <c r="Z37" s="68" t="e">
        <f>IF(AND(#REF!="Baja",#REF!="Moderado"),CONCATENATE("R2C",#REF!),"")</f>
        <v>#REF!</v>
      </c>
      <c r="AA37" s="69" t="e">
        <f>IF(AND(#REF!="Baja",#REF!="Moderado"),CONCATENATE("R2C",#REF!),"")</f>
        <v>#REF!</v>
      </c>
      <c r="AB37" s="52" t="e">
        <f>IF(AND(#REF!="Baja",#REF!="Mayor"),CONCATENATE("R2C",#REF!),"")</f>
        <v>#REF!</v>
      </c>
      <c r="AC37" s="53" t="e">
        <f>IF(AND(#REF!="Baja",#REF!="Mayor"),CONCATENATE("R2C",#REF!),"")</f>
        <v>#REF!</v>
      </c>
      <c r="AD37" s="53" t="e">
        <f>IF(AND(#REF!="Baja",#REF!="Mayor"),CONCATENATE("R2C",#REF!),"")</f>
        <v>#REF!</v>
      </c>
      <c r="AE37" s="53" t="e">
        <f>IF(AND(#REF!="Baja",#REF!="Mayor"),CONCATENATE("R2C",#REF!),"")</f>
        <v>#REF!</v>
      </c>
      <c r="AF37" s="53" t="e">
        <f>IF(AND(#REF!="Baja",#REF!="Mayor"),CONCATENATE("R2C",#REF!),"")</f>
        <v>#REF!</v>
      </c>
      <c r="AG37" s="54" t="e">
        <f>IF(AND(#REF!="Baja",#REF!="Mayor"),CONCATENATE("R2C",#REF!),"")</f>
        <v>#REF!</v>
      </c>
      <c r="AH37" s="55" t="e">
        <f>IF(AND(#REF!="Baja",#REF!="Catastrófico"),CONCATENATE("R2C",#REF!),"")</f>
        <v>#REF!</v>
      </c>
      <c r="AI37" s="56" t="e">
        <f>IF(AND(#REF!="Baja",#REF!="Catastrófico"),CONCATENATE("R2C",#REF!),"")</f>
        <v>#REF!</v>
      </c>
      <c r="AJ37" s="56" t="e">
        <f>IF(AND(#REF!="Baja",#REF!="Catastrófico"),CONCATENATE("R2C",#REF!),"")</f>
        <v>#REF!</v>
      </c>
      <c r="AK37" s="56" t="e">
        <f>IF(AND(#REF!="Baja",#REF!="Catastrófico"),CONCATENATE("R2C",#REF!),"")</f>
        <v>#REF!</v>
      </c>
      <c r="AL37" s="56" t="e">
        <f>IF(AND(#REF!="Baja",#REF!="Catastrófico"),CONCATENATE("R2C",#REF!),"")</f>
        <v>#REF!</v>
      </c>
      <c r="AM37" s="57" t="e">
        <f>IF(AND(#REF!="Baja",#REF!="Catastrófico"),CONCATENATE("R2C",#REF!),"")</f>
        <v>#REF!</v>
      </c>
      <c r="AN37" s="83"/>
      <c r="AO37" s="362"/>
      <c r="AP37" s="363"/>
      <c r="AQ37" s="363"/>
      <c r="AR37" s="363"/>
      <c r="AS37" s="363"/>
      <c r="AT37" s="36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35">
      <c r="A38" s="83"/>
      <c r="B38" s="243"/>
      <c r="C38" s="243"/>
      <c r="D38" s="244"/>
      <c r="E38" s="342"/>
      <c r="F38" s="341"/>
      <c r="G38" s="341"/>
      <c r="H38" s="341"/>
      <c r="I38" s="341"/>
      <c r="J38" s="76" t="e">
        <f>IF(AND(#REF!="Baja",#REF!="Leve"),CONCATENATE("R3C",#REF!),"")</f>
        <v>#REF!</v>
      </c>
      <c r="K38" s="77" t="e">
        <f>IF(AND(#REF!="Baja",#REF!="Leve"),CONCATENATE("R3C",#REF!),"")</f>
        <v>#REF!</v>
      </c>
      <c r="L38" s="77" t="e">
        <f>IF(AND(#REF!="Baja",#REF!="Leve"),CONCATENATE("R3C",#REF!),"")</f>
        <v>#REF!</v>
      </c>
      <c r="M38" s="77" t="e">
        <f>IF(AND(#REF!="Baja",#REF!="Leve"),CONCATENATE("R3C",#REF!),"")</f>
        <v>#REF!</v>
      </c>
      <c r="N38" s="77" t="e">
        <f>IF(AND(#REF!="Baja",#REF!="Leve"),CONCATENATE("R3C",#REF!),"")</f>
        <v>#REF!</v>
      </c>
      <c r="O38" s="78" t="e">
        <f>IF(AND(#REF!="Baja",#REF!="Leve"),CONCATENATE("R3C",#REF!),"")</f>
        <v>#REF!</v>
      </c>
      <c r="P38" s="67" t="e">
        <f>IF(AND(#REF!="Baja",#REF!="Menor"),CONCATENATE("R3C",#REF!),"")</f>
        <v>#REF!</v>
      </c>
      <c r="Q38" s="68" t="e">
        <f>IF(AND(#REF!="Baja",#REF!="Menor"),CONCATENATE("R3C",#REF!),"")</f>
        <v>#REF!</v>
      </c>
      <c r="R38" s="68" t="e">
        <f>IF(AND(#REF!="Baja",#REF!="Menor"),CONCATENATE("R3C",#REF!),"")</f>
        <v>#REF!</v>
      </c>
      <c r="S38" s="68" t="e">
        <f>IF(AND(#REF!="Baja",#REF!="Menor"),CONCATENATE("R3C",#REF!),"")</f>
        <v>#REF!</v>
      </c>
      <c r="T38" s="68" t="e">
        <f>IF(AND(#REF!="Baja",#REF!="Menor"),CONCATENATE("R3C",#REF!),"")</f>
        <v>#REF!</v>
      </c>
      <c r="U38" s="69" t="e">
        <f>IF(AND(#REF!="Baja",#REF!="Menor"),CONCATENATE("R3C",#REF!),"")</f>
        <v>#REF!</v>
      </c>
      <c r="V38" s="67" t="e">
        <f>IF(AND(#REF!="Baja",#REF!="Moderado"),CONCATENATE("R3C",#REF!),"")</f>
        <v>#REF!</v>
      </c>
      <c r="W38" s="68" t="e">
        <f>IF(AND(#REF!="Baja",#REF!="Moderado"),CONCATENATE("R3C",#REF!),"")</f>
        <v>#REF!</v>
      </c>
      <c r="X38" s="68" t="e">
        <f>IF(AND(#REF!="Baja",#REF!="Moderado"),CONCATENATE("R3C",#REF!),"")</f>
        <v>#REF!</v>
      </c>
      <c r="Y38" s="68" t="e">
        <f>IF(AND(#REF!="Baja",#REF!="Moderado"),CONCATENATE("R3C",#REF!),"")</f>
        <v>#REF!</v>
      </c>
      <c r="Z38" s="68" t="e">
        <f>IF(AND(#REF!="Baja",#REF!="Moderado"),CONCATENATE("R3C",#REF!),"")</f>
        <v>#REF!</v>
      </c>
      <c r="AA38" s="69" t="e">
        <f>IF(AND(#REF!="Baja",#REF!="Moderado"),CONCATENATE("R3C",#REF!),"")</f>
        <v>#REF!</v>
      </c>
      <c r="AB38" s="52" t="e">
        <f>IF(AND(#REF!="Baja",#REF!="Mayor"),CONCATENATE("R3C",#REF!),"")</f>
        <v>#REF!</v>
      </c>
      <c r="AC38" s="53" t="e">
        <f>IF(AND(#REF!="Baja",#REF!="Mayor"),CONCATENATE("R3C",#REF!),"")</f>
        <v>#REF!</v>
      </c>
      <c r="AD38" s="53" t="e">
        <f>IF(AND(#REF!="Baja",#REF!="Mayor"),CONCATENATE("R3C",#REF!),"")</f>
        <v>#REF!</v>
      </c>
      <c r="AE38" s="53" t="e">
        <f>IF(AND(#REF!="Baja",#REF!="Mayor"),CONCATENATE("R3C",#REF!),"")</f>
        <v>#REF!</v>
      </c>
      <c r="AF38" s="53" t="e">
        <f>IF(AND(#REF!="Baja",#REF!="Mayor"),CONCATENATE("R3C",#REF!),"")</f>
        <v>#REF!</v>
      </c>
      <c r="AG38" s="54" t="e">
        <f>IF(AND(#REF!="Baja",#REF!="Mayor"),CONCATENATE("R3C",#REF!),"")</f>
        <v>#REF!</v>
      </c>
      <c r="AH38" s="55" t="e">
        <f>IF(AND(#REF!="Baja",#REF!="Catastrófico"),CONCATENATE("R3C",#REF!),"")</f>
        <v>#REF!</v>
      </c>
      <c r="AI38" s="56" t="e">
        <f>IF(AND(#REF!="Baja",#REF!="Catastrófico"),CONCATENATE("R3C",#REF!),"")</f>
        <v>#REF!</v>
      </c>
      <c r="AJ38" s="56" t="e">
        <f>IF(AND(#REF!="Baja",#REF!="Catastrófico"),CONCATENATE("R3C",#REF!),"")</f>
        <v>#REF!</v>
      </c>
      <c r="AK38" s="56" t="e">
        <f>IF(AND(#REF!="Baja",#REF!="Catastrófico"),CONCATENATE("R3C",#REF!),"")</f>
        <v>#REF!</v>
      </c>
      <c r="AL38" s="56" t="e">
        <f>IF(AND(#REF!="Baja",#REF!="Catastrófico"),CONCATENATE("R3C",#REF!),"")</f>
        <v>#REF!</v>
      </c>
      <c r="AM38" s="57" t="e">
        <f>IF(AND(#REF!="Baja",#REF!="Catastrófico"),CONCATENATE("R3C",#REF!),"")</f>
        <v>#REF!</v>
      </c>
      <c r="AN38" s="83"/>
      <c r="AO38" s="362"/>
      <c r="AP38" s="363"/>
      <c r="AQ38" s="363"/>
      <c r="AR38" s="363"/>
      <c r="AS38" s="363"/>
      <c r="AT38" s="364"/>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35">
      <c r="A39" s="83"/>
      <c r="B39" s="243"/>
      <c r="C39" s="243"/>
      <c r="D39" s="244"/>
      <c r="E39" s="342"/>
      <c r="F39" s="341"/>
      <c r="G39" s="341"/>
      <c r="H39" s="341"/>
      <c r="I39" s="341"/>
      <c r="J39" s="76" t="e">
        <f>IF(AND(#REF!="Baja",#REF!="Leve"),CONCATENATE("R4C",#REF!),"")</f>
        <v>#REF!</v>
      </c>
      <c r="K39" s="77" t="e">
        <f>IF(AND(#REF!="Baja",#REF!="Leve"),CONCATENATE("R4C",#REF!),"")</f>
        <v>#REF!</v>
      </c>
      <c r="L39" s="77" t="e">
        <f>IF(AND(#REF!="Baja",#REF!="Leve"),CONCATENATE("R4C",#REF!),"")</f>
        <v>#REF!</v>
      </c>
      <c r="M39" s="77" t="e">
        <f>IF(AND(#REF!="Baja",#REF!="Leve"),CONCATENATE("R4C",#REF!),"")</f>
        <v>#REF!</v>
      </c>
      <c r="N39" s="77" t="e">
        <f>IF(AND(#REF!="Baja",#REF!="Leve"),CONCATENATE("R4C",#REF!),"")</f>
        <v>#REF!</v>
      </c>
      <c r="O39" s="78" t="e">
        <f>IF(AND(#REF!="Baja",#REF!="Leve"),CONCATENATE("R4C",#REF!),"")</f>
        <v>#REF!</v>
      </c>
      <c r="P39" s="67" t="e">
        <f>IF(AND(#REF!="Baja",#REF!="Menor"),CONCATENATE("R4C",#REF!),"")</f>
        <v>#REF!</v>
      </c>
      <c r="Q39" s="68" t="e">
        <f>IF(AND(#REF!="Baja",#REF!="Menor"),CONCATENATE("R4C",#REF!),"")</f>
        <v>#REF!</v>
      </c>
      <c r="R39" s="68" t="e">
        <f>IF(AND(#REF!="Baja",#REF!="Menor"),CONCATENATE("R4C",#REF!),"")</f>
        <v>#REF!</v>
      </c>
      <c r="S39" s="68" t="e">
        <f>IF(AND(#REF!="Baja",#REF!="Menor"),CONCATENATE("R4C",#REF!),"")</f>
        <v>#REF!</v>
      </c>
      <c r="T39" s="68" t="e">
        <f>IF(AND(#REF!="Baja",#REF!="Menor"),CONCATENATE("R4C",#REF!),"")</f>
        <v>#REF!</v>
      </c>
      <c r="U39" s="69" t="e">
        <f>IF(AND(#REF!="Baja",#REF!="Menor"),CONCATENATE("R4C",#REF!),"")</f>
        <v>#REF!</v>
      </c>
      <c r="V39" s="67" t="e">
        <f>IF(AND(#REF!="Baja",#REF!="Moderado"),CONCATENATE("R4C",#REF!),"")</f>
        <v>#REF!</v>
      </c>
      <c r="W39" s="68" t="e">
        <f>IF(AND(#REF!="Baja",#REF!="Moderado"),CONCATENATE("R4C",#REF!),"")</f>
        <v>#REF!</v>
      </c>
      <c r="X39" s="68" t="e">
        <f>IF(AND(#REF!="Baja",#REF!="Moderado"),CONCATENATE("R4C",#REF!),"")</f>
        <v>#REF!</v>
      </c>
      <c r="Y39" s="68" t="e">
        <f>IF(AND(#REF!="Baja",#REF!="Moderado"),CONCATENATE("R4C",#REF!),"")</f>
        <v>#REF!</v>
      </c>
      <c r="Z39" s="68" t="e">
        <f>IF(AND(#REF!="Baja",#REF!="Moderado"),CONCATENATE("R4C",#REF!),"")</f>
        <v>#REF!</v>
      </c>
      <c r="AA39" s="69" t="e">
        <f>IF(AND(#REF!="Baja",#REF!="Moderado"),CONCATENATE("R4C",#REF!),"")</f>
        <v>#REF!</v>
      </c>
      <c r="AB39" s="52" t="e">
        <f>IF(AND(#REF!="Baja",#REF!="Mayor"),CONCATENATE("R4C",#REF!),"")</f>
        <v>#REF!</v>
      </c>
      <c r="AC39" s="53" t="e">
        <f>IF(AND(#REF!="Baja",#REF!="Mayor"),CONCATENATE("R4C",#REF!),"")</f>
        <v>#REF!</v>
      </c>
      <c r="AD39" s="53" t="e">
        <f>IF(AND(#REF!="Baja",#REF!="Mayor"),CONCATENATE("R4C",#REF!),"")</f>
        <v>#REF!</v>
      </c>
      <c r="AE39" s="53" t="e">
        <f>IF(AND(#REF!="Baja",#REF!="Mayor"),CONCATENATE("R4C",#REF!),"")</f>
        <v>#REF!</v>
      </c>
      <c r="AF39" s="53" t="e">
        <f>IF(AND(#REF!="Baja",#REF!="Mayor"),CONCATENATE("R4C",#REF!),"")</f>
        <v>#REF!</v>
      </c>
      <c r="AG39" s="54" t="e">
        <f>IF(AND(#REF!="Baja",#REF!="Mayor"),CONCATENATE("R4C",#REF!),"")</f>
        <v>#REF!</v>
      </c>
      <c r="AH39" s="55" t="e">
        <f>IF(AND(#REF!="Baja",#REF!="Catastrófico"),CONCATENATE("R4C",#REF!),"")</f>
        <v>#REF!</v>
      </c>
      <c r="AI39" s="56" t="e">
        <f>IF(AND(#REF!="Baja",#REF!="Catastrófico"),CONCATENATE("R4C",#REF!),"")</f>
        <v>#REF!</v>
      </c>
      <c r="AJ39" s="56" t="e">
        <f>IF(AND(#REF!="Baja",#REF!="Catastrófico"),CONCATENATE("R4C",#REF!),"")</f>
        <v>#REF!</v>
      </c>
      <c r="AK39" s="56" t="e">
        <f>IF(AND(#REF!="Baja",#REF!="Catastrófico"),CONCATENATE("R4C",#REF!),"")</f>
        <v>#REF!</v>
      </c>
      <c r="AL39" s="56" t="e">
        <f>IF(AND(#REF!="Baja",#REF!="Catastrófico"),CONCATENATE("R4C",#REF!),"")</f>
        <v>#REF!</v>
      </c>
      <c r="AM39" s="57" t="e">
        <f>IF(AND(#REF!="Baja",#REF!="Catastrófico"),CONCATENATE("R4C",#REF!),"")</f>
        <v>#REF!</v>
      </c>
      <c r="AN39" s="83"/>
      <c r="AO39" s="362"/>
      <c r="AP39" s="363"/>
      <c r="AQ39" s="363"/>
      <c r="AR39" s="363"/>
      <c r="AS39" s="363"/>
      <c r="AT39" s="364"/>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35">
      <c r="A40" s="83"/>
      <c r="B40" s="243"/>
      <c r="C40" s="243"/>
      <c r="D40" s="244"/>
      <c r="E40" s="342"/>
      <c r="F40" s="341"/>
      <c r="G40" s="341"/>
      <c r="H40" s="341"/>
      <c r="I40" s="341"/>
      <c r="J40" s="76" t="e">
        <f>IF(AND(#REF!="Baja",#REF!="Leve"),CONCATENATE("R5C",#REF!),"")</f>
        <v>#REF!</v>
      </c>
      <c r="K40" s="77" t="e">
        <f>IF(AND(#REF!="Baja",#REF!="Leve"),CONCATENATE("R5C",#REF!),"")</f>
        <v>#REF!</v>
      </c>
      <c r="L40" s="77" t="e">
        <f>IF(AND(#REF!="Baja",#REF!="Leve"),CONCATENATE("R5C",#REF!),"")</f>
        <v>#REF!</v>
      </c>
      <c r="M40" s="77" t="e">
        <f>IF(AND(#REF!="Baja",#REF!="Leve"),CONCATENATE("R5C",#REF!),"")</f>
        <v>#REF!</v>
      </c>
      <c r="N40" s="77" t="e">
        <f>IF(AND(#REF!="Baja",#REF!="Leve"),CONCATENATE("R5C",#REF!),"")</f>
        <v>#REF!</v>
      </c>
      <c r="O40" s="78" t="e">
        <f>IF(AND(#REF!="Baja",#REF!="Leve"),CONCATENATE("R5C",#REF!),"")</f>
        <v>#REF!</v>
      </c>
      <c r="P40" s="67" t="e">
        <f>IF(AND(#REF!="Baja",#REF!="Menor"),CONCATENATE("R5C",#REF!),"")</f>
        <v>#REF!</v>
      </c>
      <c r="Q40" s="68" t="e">
        <f>IF(AND(#REF!="Baja",#REF!="Menor"),CONCATENATE("R5C",#REF!),"")</f>
        <v>#REF!</v>
      </c>
      <c r="R40" s="68" t="e">
        <f>IF(AND(#REF!="Baja",#REF!="Menor"),CONCATENATE("R5C",#REF!),"")</f>
        <v>#REF!</v>
      </c>
      <c r="S40" s="68" t="e">
        <f>IF(AND(#REF!="Baja",#REF!="Menor"),CONCATENATE("R5C",#REF!),"")</f>
        <v>#REF!</v>
      </c>
      <c r="T40" s="68" t="e">
        <f>IF(AND(#REF!="Baja",#REF!="Menor"),CONCATENATE("R5C",#REF!),"")</f>
        <v>#REF!</v>
      </c>
      <c r="U40" s="69" t="e">
        <f>IF(AND(#REF!="Baja",#REF!="Menor"),CONCATENATE("R5C",#REF!),"")</f>
        <v>#REF!</v>
      </c>
      <c r="V40" s="67" t="e">
        <f>IF(AND(#REF!="Baja",#REF!="Moderado"),CONCATENATE("R5C",#REF!),"")</f>
        <v>#REF!</v>
      </c>
      <c r="W40" s="68" t="e">
        <f>IF(AND(#REF!="Baja",#REF!="Moderado"),CONCATENATE("R5C",#REF!),"")</f>
        <v>#REF!</v>
      </c>
      <c r="X40" s="68" t="e">
        <f>IF(AND(#REF!="Baja",#REF!="Moderado"),CONCATENATE("R5C",#REF!),"")</f>
        <v>#REF!</v>
      </c>
      <c r="Y40" s="68" t="e">
        <f>IF(AND(#REF!="Baja",#REF!="Moderado"),CONCATENATE("R5C",#REF!),"")</f>
        <v>#REF!</v>
      </c>
      <c r="Z40" s="68" t="e">
        <f>IF(AND(#REF!="Baja",#REF!="Moderado"),CONCATENATE("R5C",#REF!),"")</f>
        <v>#REF!</v>
      </c>
      <c r="AA40" s="69" t="e">
        <f>IF(AND(#REF!="Baja",#REF!="Moderado"),CONCATENATE("R5C",#REF!),"")</f>
        <v>#REF!</v>
      </c>
      <c r="AB40" s="52" t="e">
        <f>IF(AND(#REF!="Baja",#REF!="Mayor"),CONCATENATE("R5C",#REF!),"")</f>
        <v>#REF!</v>
      </c>
      <c r="AC40" s="53" t="e">
        <f>IF(AND(#REF!="Baja",#REF!="Mayor"),CONCATENATE("R5C",#REF!),"")</f>
        <v>#REF!</v>
      </c>
      <c r="AD40" s="53" t="e">
        <f>IF(AND(#REF!="Baja",#REF!="Mayor"),CONCATENATE("R5C",#REF!),"")</f>
        <v>#REF!</v>
      </c>
      <c r="AE40" s="53" t="e">
        <f>IF(AND(#REF!="Baja",#REF!="Mayor"),CONCATENATE("R5C",#REF!),"")</f>
        <v>#REF!</v>
      </c>
      <c r="AF40" s="53" t="e">
        <f>IF(AND(#REF!="Baja",#REF!="Mayor"),CONCATENATE("R5C",#REF!),"")</f>
        <v>#REF!</v>
      </c>
      <c r="AG40" s="54" t="e">
        <f>IF(AND(#REF!="Baja",#REF!="Mayor"),CONCATENATE("R5C",#REF!),"")</f>
        <v>#REF!</v>
      </c>
      <c r="AH40" s="55" t="e">
        <f>IF(AND(#REF!="Baja",#REF!="Catastrófico"),CONCATENATE("R5C",#REF!),"")</f>
        <v>#REF!</v>
      </c>
      <c r="AI40" s="56" t="e">
        <f>IF(AND(#REF!="Baja",#REF!="Catastrófico"),CONCATENATE("R5C",#REF!),"")</f>
        <v>#REF!</v>
      </c>
      <c r="AJ40" s="56" t="e">
        <f>IF(AND(#REF!="Baja",#REF!="Catastrófico"),CONCATENATE("R5C",#REF!),"")</f>
        <v>#REF!</v>
      </c>
      <c r="AK40" s="56" t="e">
        <f>IF(AND(#REF!="Baja",#REF!="Catastrófico"),CONCATENATE("R5C",#REF!),"")</f>
        <v>#REF!</v>
      </c>
      <c r="AL40" s="56" t="e">
        <f>IF(AND(#REF!="Baja",#REF!="Catastrófico"),CONCATENATE("R5C",#REF!),"")</f>
        <v>#REF!</v>
      </c>
      <c r="AM40" s="57" t="e">
        <f>IF(AND(#REF!="Baja",#REF!="Catastrófico"),CONCATENATE("R5C",#REF!),"")</f>
        <v>#REF!</v>
      </c>
      <c r="AN40" s="83"/>
      <c r="AO40" s="362"/>
      <c r="AP40" s="363"/>
      <c r="AQ40" s="363"/>
      <c r="AR40" s="363"/>
      <c r="AS40" s="363"/>
      <c r="AT40" s="364"/>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35">
      <c r="A41" s="83"/>
      <c r="B41" s="243"/>
      <c r="C41" s="243"/>
      <c r="D41" s="244"/>
      <c r="E41" s="342"/>
      <c r="F41" s="341"/>
      <c r="G41" s="341"/>
      <c r="H41" s="341"/>
      <c r="I41" s="341"/>
      <c r="J41" s="76" t="e">
        <f>IF(AND(#REF!="Baja",#REF!="Leve"),CONCATENATE("R6C",#REF!),"")</f>
        <v>#REF!</v>
      </c>
      <c r="K41" s="77" t="e">
        <f>IF(AND(#REF!="Baja",#REF!="Leve"),CONCATENATE("R6C",#REF!),"")</f>
        <v>#REF!</v>
      </c>
      <c r="L41" s="77" t="e">
        <f>IF(AND(#REF!="Baja",#REF!="Leve"),CONCATENATE("R6C",#REF!),"")</f>
        <v>#REF!</v>
      </c>
      <c r="M41" s="77" t="e">
        <f>IF(AND(#REF!="Baja",#REF!="Leve"),CONCATENATE("R6C",#REF!),"")</f>
        <v>#REF!</v>
      </c>
      <c r="N41" s="77" t="e">
        <f>IF(AND(#REF!="Baja",#REF!="Leve"),CONCATENATE("R6C",#REF!),"")</f>
        <v>#REF!</v>
      </c>
      <c r="O41" s="78" t="e">
        <f>IF(AND(#REF!="Baja",#REF!="Leve"),CONCATENATE("R6C",#REF!),"")</f>
        <v>#REF!</v>
      </c>
      <c r="P41" s="67" t="e">
        <f>IF(AND(#REF!="Baja",#REF!="Menor"),CONCATENATE("R6C",#REF!),"")</f>
        <v>#REF!</v>
      </c>
      <c r="Q41" s="68" t="e">
        <f>IF(AND(#REF!="Baja",#REF!="Menor"),CONCATENATE("R6C",#REF!),"")</f>
        <v>#REF!</v>
      </c>
      <c r="R41" s="68" t="e">
        <f>IF(AND(#REF!="Baja",#REF!="Menor"),CONCATENATE("R6C",#REF!),"")</f>
        <v>#REF!</v>
      </c>
      <c r="S41" s="68" t="e">
        <f>IF(AND(#REF!="Baja",#REF!="Menor"),CONCATENATE("R6C",#REF!),"")</f>
        <v>#REF!</v>
      </c>
      <c r="T41" s="68" t="e">
        <f>IF(AND(#REF!="Baja",#REF!="Menor"),CONCATENATE("R6C",#REF!),"")</f>
        <v>#REF!</v>
      </c>
      <c r="U41" s="69" t="e">
        <f>IF(AND(#REF!="Baja",#REF!="Menor"),CONCATENATE("R6C",#REF!),"")</f>
        <v>#REF!</v>
      </c>
      <c r="V41" s="67" t="e">
        <f>IF(AND(#REF!="Baja",#REF!="Moderado"),CONCATENATE("R6C",#REF!),"")</f>
        <v>#REF!</v>
      </c>
      <c r="W41" s="68" t="e">
        <f>IF(AND(#REF!="Baja",#REF!="Moderado"),CONCATENATE("R6C",#REF!),"")</f>
        <v>#REF!</v>
      </c>
      <c r="X41" s="68" t="e">
        <f>IF(AND(#REF!="Baja",#REF!="Moderado"),CONCATENATE("R6C",#REF!),"")</f>
        <v>#REF!</v>
      </c>
      <c r="Y41" s="68" t="e">
        <f>IF(AND(#REF!="Baja",#REF!="Moderado"),CONCATENATE("R6C",#REF!),"")</f>
        <v>#REF!</v>
      </c>
      <c r="Z41" s="68" t="e">
        <f>IF(AND(#REF!="Baja",#REF!="Moderado"),CONCATENATE("R6C",#REF!),"")</f>
        <v>#REF!</v>
      </c>
      <c r="AA41" s="69" t="e">
        <f>IF(AND(#REF!="Baja",#REF!="Moderado"),CONCATENATE("R6C",#REF!),"")</f>
        <v>#REF!</v>
      </c>
      <c r="AB41" s="52" t="e">
        <f>IF(AND(#REF!="Baja",#REF!="Mayor"),CONCATENATE("R6C",#REF!),"")</f>
        <v>#REF!</v>
      </c>
      <c r="AC41" s="53" t="e">
        <f>IF(AND(#REF!="Baja",#REF!="Mayor"),CONCATENATE("R6C",#REF!),"")</f>
        <v>#REF!</v>
      </c>
      <c r="AD41" s="53" t="e">
        <f>IF(AND(#REF!="Baja",#REF!="Mayor"),CONCATENATE("R6C",#REF!),"")</f>
        <v>#REF!</v>
      </c>
      <c r="AE41" s="53" t="e">
        <f>IF(AND(#REF!="Baja",#REF!="Mayor"),CONCATENATE("R6C",#REF!),"")</f>
        <v>#REF!</v>
      </c>
      <c r="AF41" s="53" t="e">
        <f>IF(AND(#REF!="Baja",#REF!="Mayor"),CONCATENATE("R6C",#REF!),"")</f>
        <v>#REF!</v>
      </c>
      <c r="AG41" s="54" t="e">
        <f>IF(AND(#REF!="Baja",#REF!="Mayor"),CONCATENATE("R6C",#REF!),"")</f>
        <v>#REF!</v>
      </c>
      <c r="AH41" s="55" t="e">
        <f>IF(AND(#REF!="Baja",#REF!="Catastrófico"),CONCATENATE("R6C",#REF!),"")</f>
        <v>#REF!</v>
      </c>
      <c r="AI41" s="56" t="e">
        <f>IF(AND(#REF!="Baja",#REF!="Catastrófico"),CONCATENATE("R6C",#REF!),"")</f>
        <v>#REF!</v>
      </c>
      <c r="AJ41" s="56" t="e">
        <f>IF(AND(#REF!="Baja",#REF!="Catastrófico"),CONCATENATE("R6C",#REF!),"")</f>
        <v>#REF!</v>
      </c>
      <c r="AK41" s="56" t="e">
        <f>IF(AND(#REF!="Baja",#REF!="Catastrófico"),CONCATENATE("R6C",#REF!),"")</f>
        <v>#REF!</v>
      </c>
      <c r="AL41" s="56" t="e">
        <f>IF(AND(#REF!="Baja",#REF!="Catastrófico"),CONCATENATE("R6C",#REF!),"")</f>
        <v>#REF!</v>
      </c>
      <c r="AM41" s="57" t="e">
        <f>IF(AND(#REF!="Baja",#REF!="Catastrófico"),CONCATENATE("R6C",#REF!),"")</f>
        <v>#REF!</v>
      </c>
      <c r="AN41" s="83"/>
      <c r="AO41" s="362"/>
      <c r="AP41" s="363"/>
      <c r="AQ41" s="363"/>
      <c r="AR41" s="363"/>
      <c r="AS41" s="363"/>
      <c r="AT41" s="364"/>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35">
      <c r="A42" s="83"/>
      <c r="B42" s="243"/>
      <c r="C42" s="243"/>
      <c r="D42" s="244"/>
      <c r="E42" s="342"/>
      <c r="F42" s="341"/>
      <c r="G42" s="341"/>
      <c r="H42" s="341"/>
      <c r="I42" s="341"/>
      <c r="J42" s="76" t="e">
        <f>IF(AND(#REF!="Baja",#REF!="Leve"),CONCATENATE("R7C",#REF!),"")</f>
        <v>#REF!</v>
      </c>
      <c r="K42" s="77" t="e">
        <f>IF(AND(#REF!="Baja",#REF!="Leve"),CONCATENATE("R7C",#REF!),"")</f>
        <v>#REF!</v>
      </c>
      <c r="L42" s="77" t="e">
        <f>IF(AND(#REF!="Baja",#REF!="Leve"),CONCATENATE("R7C",#REF!),"")</f>
        <v>#REF!</v>
      </c>
      <c r="M42" s="77" t="e">
        <f>IF(AND(#REF!="Baja",#REF!="Leve"),CONCATENATE("R7C",#REF!),"")</f>
        <v>#REF!</v>
      </c>
      <c r="N42" s="77" t="e">
        <f>IF(AND(#REF!="Baja",#REF!="Leve"),CONCATENATE("R7C",#REF!),"")</f>
        <v>#REF!</v>
      </c>
      <c r="O42" s="78" t="e">
        <f>IF(AND(#REF!="Baja",#REF!="Leve"),CONCATENATE("R7C",#REF!),"")</f>
        <v>#REF!</v>
      </c>
      <c r="P42" s="67" t="e">
        <f>IF(AND(#REF!="Baja",#REF!="Menor"),CONCATENATE("R7C",#REF!),"")</f>
        <v>#REF!</v>
      </c>
      <c r="Q42" s="68" t="e">
        <f>IF(AND(#REF!="Baja",#REF!="Menor"),CONCATENATE("R7C",#REF!),"")</f>
        <v>#REF!</v>
      </c>
      <c r="R42" s="68" t="e">
        <f>IF(AND(#REF!="Baja",#REF!="Menor"),CONCATENATE("R7C",#REF!),"")</f>
        <v>#REF!</v>
      </c>
      <c r="S42" s="68" t="e">
        <f>IF(AND(#REF!="Baja",#REF!="Menor"),CONCATENATE("R7C",#REF!),"")</f>
        <v>#REF!</v>
      </c>
      <c r="T42" s="68" t="e">
        <f>IF(AND(#REF!="Baja",#REF!="Menor"),CONCATENATE("R7C",#REF!),"")</f>
        <v>#REF!</v>
      </c>
      <c r="U42" s="69" t="e">
        <f>IF(AND(#REF!="Baja",#REF!="Menor"),CONCATENATE("R7C",#REF!),"")</f>
        <v>#REF!</v>
      </c>
      <c r="V42" s="67" t="e">
        <f>IF(AND(#REF!="Baja",#REF!="Moderado"),CONCATENATE("R7C",#REF!),"")</f>
        <v>#REF!</v>
      </c>
      <c r="W42" s="68" t="e">
        <f>IF(AND(#REF!="Baja",#REF!="Moderado"),CONCATENATE("R7C",#REF!),"")</f>
        <v>#REF!</v>
      </c>
      <c r="X42" s="68" t="e">
        <f>IF(AND(#REF!="Baja",#REF!="Moderado"),CONCATENATE("R7C",#REF!),"")</f>
        <v>#REF!</v>
      </c>
      <c r="Y42" s="68" t="e">
        <f>IF(AND(#REF!="Baja",#REF!="Moderado"),CONCATENATE("R7C",#REF!),"")</f>
        <v>#REF!</v>
      </c>
      <c r="Z42" s="68" t="e">
        <f>IF(AND(#REF!="Baja",#REF!="Moderado"),CONCATENATE("R7C",#REF!),"")</f>
        <v>#REF!</v>
      </c>
      <c r="AA42" s="69" t="e">
        <f>IF(AND(#REF!="Baja",#REF!="Moderado"),CONCATENATE("R7C",#REF!),"")</f>
        <v>#REF!</v>
      </c>
      <c r="AB42" s="52" t="e">
        <f>IF(AND(#REF!="Baja",#REF!="Mayor"),CONCATENATE("R7C",#REF!),"")</f>
        <v>#REF!</v>
      </c>
      <c r="AC42" s="53" t="e">
        <f>IF(AND(#REF!="Baja",#REF!="Mayor"),CONCATENATE("R7C",#REF!),"")</f>
        <v>#REF!</v>
      </c>
      <c r="AD42" s="53" t="e">
        <f>IF(AND(#REF!="Baja",#REF!="Mayor"),CONCATENATE("R7C",#REF!),"")</f>
        <v>#REF!</v>
      </c>
      <c r="AE42" s="53" t="e">
        <f>IF(AND(#REF!="Baja",#REF!="Mayor"),CONCATENATE("R7C",#REF!),"")</f>
        <v>#REF!</v>
      </c>
      <c r="AF42" s="53" t="e">
        <f>IF(AND(#REF!="Baja",#REF!="Mayor"),CONCATENATE("R7C",#REF!),"")</f>
        <v>#REF!</v>
      </c>
      <c r="AG42" s="54" t="e">
        <f>IF(AND(#REF!="Baja",#REF!="Mayor"),CONCATENATE("R7C",#REF!),"")</f>
        <v>#REF!</v>
      </c>
      <c r="AH42" s="55" t="e">
        <f>IF(AND(#REF!="Baja",#REF!="Catastrófico"),CONCATENATE("R7C",#REF!),"")</f>
        <v>#REF!</v>
      </c>
      <c r="AI42" s="56" t="e">
        <f>IF(AND(#REF!="Baja",#REF!="Catastrófico"),CONCATENATE("R7C",#REF!),"")</f>
        <v>#REF!</v>
      </c>
      <c r="AJ42" s="56" t="e">
        <f>IF(AND(#REF!="Baja",#REF!="Catastrófico"),CONCATENATE("R7C",#REF!),"")</f>
        <v>#REF!</v>
      </c>
      <c r="AK42" s="56" t="e">
        <f>IF(AND(#REF!="Baja",#REF!="Catastrófico"),CONCATENATE("R7C",#REF!),"")</f>
        <v>#REF!</v>
      </c>
      <c r="AL42" s="56" t="e">
        <f>IF(AND(#REF!="Baja",#REF!="Catastrófico"),CONCATENATE("R7C",#REF!),"")</f>
        <v>#REF!</v>
      </c>
      <c r="AM42" s="57" t="e">
        <f>IF(AND(#REF!="Baja",#REF!="Catastrófico"),CONCATENATE("R7C",#REF!),"")</f>
        <v>#REF!</v>
      </c>
      <c r="AN42" s="83"/>
      <c r="AO42" s="362"/>
      <c r="AP42" s="363"/>
      <c r="AQ42" s="363"/>
      <c r="AR42" s="363"/>
      <c r="AS42" s="363"/>
      <c r="AT42" s="364"/>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35">
      <c r="A43" s="83"/>
      <c r="B43" s="243"/>
      <c r="C43" s="243"/>
      <c r="D43" s="244"/>
      <c r="E43" s="342"/>
      <c r="F43" s="341"/>
      <c r="G43" s="341"/>
      <c r="H43" s="341"/>
      <c r="I43" s="341"/>
      <c r="J43" s="76" t="e">
        <f>IF(AND(#REF!="Baja",#REF!="Leve"),CONCATENATE("R8C",#REF!),"")</f>
        <v>#REF!</v>
      </c>
      <c r="K43" s="77" t="e">
        <f>IF(AND(#REF!="Baja",#REF!="Leve"),CONCATENATE("R8C",#REF!),"")</f>
        <v>#REF!</v>
      </c>
      <c r="L43" s="77" t="e">
        <f>IF(AND(#REF!="Baja",#REF!="Leve"),CONCATENATE("R8C",#REF!),"")</f>
        <v>#REF!</v>
      </c>
      <c r="M43" s="77" t="e">
        <f>IF(AND(#REF!="Baja",#REF!="Leve"),CONCATENATE("R8C",#REF!),"")</f>
        <v>#REF!</v>
      </c>
      <c r="N43" s="77" t="e">
        <f>IF(AND(#REF!="Baja",#REF!="Leve"),CONCATENATE("R8C",#REF!),"")</f>
        <v>#REF!</v>
      </c>
      <c r="O43" s="78" t="e">
        <f>IF(AND(#REF!="Baja",#REF!="Leve"),CONCATENATE("R8C",#REF!),"")</f>
        <v>#REF!</v>
      </c>
      <c r="P43" s="67" t="e">
        <f>IF(AND(#REF!="Baja",#REF!="Menor"),CONCATENATE("R8C",#REF!),"")</f>
        <v>#REF!</v>
      </c>
      <c r="Q43" s="68" t="e">
        <f>IF(AND(#REF!="Baja",#REF!="Menor"),CONCATENATE("R8C",#REF!),"")</f>
        <v>#REF!</v>
      </c>
      <c r="R43" s="68" t="e">
        <f>IF(AND(#REF!="Baja",#REF!="Menor"),CONCATENATE("R8C",#REF!),"")</f>
        <v>#REF!</v>
      </c>
      <c r="S43" s="68" t="e">
        <f>IF(AND(#REF!="Baja",#REF!="Menor"),CONCATENATE("R8C",#REF!),"")</f>
        <v>#REF!</v>
      </c>
      <c r="T43" s="68" t="e">
        <f>IF(AND(#REF!="Baja",#REF!="Menor"),CONCATENATE("R8C",#REF!),"")</f>
        <v>#REF!</v>
      </c>
      <c r="U43" s="69" t="e">
        <f>IF(AND(#REF!="Baja",#REF!="Menor"),CONCATENATE("R8C",#REF!),"")</f>
        <v>#REF!</v>
      </c>
      <c r="V43" s="67" t="e">
        <f>IF(AND(#REF!="Baja",#REF!="Moderado"),CONCATENATE("R8C",#REF!),"")</f>
        <v>#REF!</v>
      </c>
      <c r="W43" s="68" t="e">
        <f>IF(AND(#REF!="Baja",#REF!="Moderado"),CONCATENATE("R8C",#REF!),"")</f>
        <v>#REF!</v>
      </c>
      <c r="X43" s="68" t="e">
        <f>IF(AND(#REF!="Baja",#REF!="Moderado"),CONCATENATE("R8C",#REF!),"")</f>
        <v>#REF!</v>
      </c>
      <c r="Y43" s="68" t="e">
        <f>IF(AND(#REF!="Baja",#REF!="Moderado"),CONCATENATE("R8C",#REF!),"")</f>
        <v>#REF!</v>
      </c>
      <c r="Z43" s="68" t="e">
        <f>IF(AND(#REF!="Baja",#REF!="Moderado"),CONCATENATE("R8C",#REF!),"")</f>
        <v>#REF!</v>
      </c>
      <c r="AA43" s="69" t="e">
        <f>IF(AND(#REF!="Baja",#REF!="Moderado"),CONCATENATE("R8C",#REF!),"")</f>
        <v>#REF!</v>
      </c>
      <c r="AB43" s="52" t="e">
        <f>IF(AND(#REF!="Baja",#REF!="Mayor"),CONCATENATE("R8C",#REF!),"")</f>
        <v>#REF!</v>
      </c>
      <c r="AC43" s="53" t="e">
        <f>IF(AND(#REF!="Baja",#REF!="Mayor"),CONCATENATE("R8C",#REF!),"")</f>
        <v>#REF!</v>
      </c>
      <c r="AD43" s="53" t="e">
        <f>IF(AND(#REF!="Baja",#REF!="Mayor"),CONCATENATE("R8C",#REF!),"")</f>
        <v>#REF!</v>
      </c>
      <c r="AE43" s="53" t="e">
        <f>IF(AND(#REF!="Baja",#REF!="Mayor"),CONCATENATE("R8C",#REF!),"")</f>
        <v>#REF!</v>
      </c>
      <c r="AF43" s="53" t="e">
        <f>IF(AND(#REF!="Baja",#REF!="Mayor"),CONCATENATE("R8C",#REF!),"")</f>
        <v>#REF!</v>
      </c>
      <c r="AG43" s="54" t="e">
        <f>IF(AND(#REF!="Baja",#REF!="Mayor"),CONCATENATE("R8C",#REF!),"")</f>
        <v>#REF!</v>
      </c>
      <c r="AH43" s="55" t="e">
        <f>IF(AND(#REF!="Baja",#REF!="Catastrófico"),CONCATENATE("R8C",#REF!),"")</f>
        <v>#REF!</v>
      </c>
      <c r="AI43" s="56" t="e">
        <f>IF(AND(#REF!="Baja",#REF!="Catastrófico"),CONCATENATE("R8C",#REF!),"")</f>
        <v>#REF!</v>
      </c>
      <c r="AJ43" s="56" t="e">
        <f>IF(AND(#REF!="Baja",#REF!="Catastrófico"),CONCATENATE("R8C",#REF!),"")</f>
        <v>#REF!</v>
      </c>
      <c r="AK43" s="56" t="e">
        <f>IF(AND(#REF!="Baja",#REF!="Catastrófico"),CONCATENATE("R8C",#REF!),"")</f>
        <v>#REF!</v>
      </c>
      <c r="AL43" s="56" t="e">
        <f>IF(AND(#REF!="Baja",#REF!="Catastrófico"),CONCATENATE("R8C",#REF!),"")</f>
        <v>#REF!</v>
      </c>
      <c r="AM43" s="57" t="e">
        <f>IF(AND(#REF!="Baja",#REF!="Catastrófico"),CONCATENATE("R8C",#REF!),"")</f>
        <v>#REF!</v>
      </c>
      <c r="AN43" s="83"/>
      <c r="AO43" s="362"/>
      <c r="AP43" s="363"/>
      <c r="AQ43" s="363"/>
      <c r="AR43" s="363"/>
      <c r="AS43" s="363"/>
      <c r="AT43" s="364"/>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35">
      <c r="A44" s="83"/>
      <c r="B44" s="243"/>
      <c r="C44" s="243"/>
      <c r="D44" s="244"/>
      <c r="E44" s="342"/>
      <c r="F44" s="341"/>
      <c r="G44" s="341"/>
      <c r="H44" s="341"/>
      <c r="I44" s="341"/>
      <c r="J44" s="76" t="e">
        <f>IF(AND(#REF!="Baja",#REF!="Leve"),CONCATENATE("R9C",#REF!),"")</f>
        <v>#REF!</v>
      </c>
      <c r="K44" s="77" t="e">
        <f>IF(AND(#REF!="Baja",#REF!="Leve"),CONCATENATE("R9C",#REF!),"")</f>
        <v>#REF!</v>
      </c>
      <c r="L44" s="77" t="e">
        <f>IF(AND(#REF!="Baja",#REF!="Leve"),CONCATENATE("R9C",#REF!),"")</f>
        <v>#REF!</v>
      </c>
      <c r="M44" s="77" t="e">
        <f>IF(AND(#REF!="Baja",#REF!="Leve"),CONCATENATE("R9C",#REF!),"")</f>
        <v>#REF!</v>
      </c>
      <c r="N44" s="77" t="e">
        <f>IF(AND(#REF!="Baja",#REF!="Leve"),CONCATENATE("R9C",#REF!),"")</f>
        <v>#REF!</v>
      </c>
      <c r="O44" s="78" t="e">
        <f>IF(AND(#REF!="Baja",#REF!="Leve"),CONCATENATE("R9C",#REF!),"")</f>
        <v>#REF!</v>
      </c>
      <c r="P44" s="67" t="e">
        <f>IF(AND(#REF!="Baja",#REF!="Menor"),CONCATENATE("R9C",#REF!),"")</f>
        <v>#REF!</v>
      </c>
      <c r="Q44" s="68" t="e">
        <f>IF(AND(#REF!="Baja",#REF!="Menor"),CONCATENATE("R9C",#REF!),"")</f>
        <v>#REF!</v>
      </c>
      <c r="R44" s="68" t="e">
        <f>IF(AND(#REF!="Baja",#REF!="Menor"),CONCATENATE("R9C",#REF!),"")</f>
        <v>#REF!</v>
      </c>
      <c r="S44" s="68" t="e">
        <f>IF(AND(#REF!="Baja",#REF!="Menor"),CONCATENATE("R9C",#REF!),"")</f>
        <v>#REF!</v>
      </c>
      <c r="T44" s="68" t="e">
        <f>IF(AND(#REF!="Baja",#REF!="Menor"),CONCATENATE("R9C",#REF!),"")</f>
        <v>#REF!</v>
      </c>
      <c r="U44" s="69" t="e">
        <f>IF(AND(#REF!="Baja",#REF!="Menor"),CONCATENATE("R9C",#REF!),"")</f>
        <v>#REF!</v>
      </c>
      <c r="V44" s="67" t="e">
        <f>IF(AND(#REF!="Baja",#REF!="Moderado"),CONCATENATE("R9C",#REF!),"")</f>
        <v>#REF!</v>
      </c>
      <c r="W44" s="68" t="e">
        <f>IF(AND(#REF!="Baja",#REF!="Moderado"),CONCATENATE("R9C",#REF!),"")</f>
        <v>#REF!</v>
      </c>
      <c r="X44" s="68" t="e">
        <f>IF(AND(#REF!="Baja",#REF!="Moderado"),CONCATENATE("R9C",#REF!),"")</f>
        <v>#REF!</v>
      </c>
      <c r="Y44" s="68" t="e">
        <f>IF(AND(#REF!="Baja",#REF!="Moderado"),CONCATENATE("R9C",#REF!),"")</f>
        <v>#REF!</v>
      </c>
      <c r="Z44" s="68" t="e">
        <f>IF(AND(#REF!="Baja",#REF!="Moderado"),CONCATENATE("R9C",#REF!),"")</f>
        <v>#REF!</v>
      </c>
      <c r="AA44" s="69" t="e">
        <f>IF(AND(#REF!="Baja",#REF!="Moderado"),CONCATENATE("R9C",#REF!),"")</f>
        <v>#REF!</v>
      </c>
      <c r="AB44" s="52" t="e">
        <f>IF(AND(#REF!="Baja",#REF!="Mayor"),CONCATENATE("R9C",#REF!),"")</f>
        <v>#REF!</v>
      </c>
      <c r="AC44" s="53" t="e">
        <f>IF(AND(#REF!="Baja",#REF!="Mayor"),CONCATENATE("R9C",#REF!),"")</f>
        <v>#REF!</v>
      </c>
      <c r="AD44" s="53" t="e">
        <f>IF(AND(#REF!="Baja",#REF!="Mayor"),CONCATENATE("R9C",#REF!),"")</f>
        <v>#REF!</v>
      </c>
      <c r="AE44" s="53" t="e">
        <f>IF(AND(#REF!="Baja",#REF!="Mayor"),CONCATENATE("R9C",#REF!),"")</f>
        <v>#REF!</v>
      </c>
      <c r="AF44" s="53" t="e">
        <f>IF(AND(#REF!="Baja",#REF!="Mayor"),CONCATENATE("R9C",#REF!),"")</f>
        <v>#REF!</v>
      </c>
      <c r="AG44" s="54" t="e">
        <f>IF(AND(#REF!="Baja",#REF!="Mayor"),CONCATENATE("R9C",#REF!),"")</f>
        <v>#REF!</v>
      </c>
      <c r="AH44" s="55" t="e">
        <f>IF(AND(#REF!="Baja",#REF!="Catastrófico"),CONCATENATE("R9C",#REF!),"")</f>
        <v>#REF!</v>
      </c>
      <c r="AI44" s="56" t="e">
        <f>IF(AND(#REF!="Baja",#REF!="Catastrófico"),CONCATENATE("R9C",#REF!),"")</f>
        <v>#REF!</v>
      </c>
      <c r="AJ44" s="56" t="e">
        <f>IF(AND(#REF!="Baja",#REF!="Catastrófico"),CONCATENATE("R9C",#REF!),"")</f>
        <v>#REF!</v>
      </c>
      <c r="AK44" s="56" t="e">
        <f>IF(AND(#REF!="Baja",#REF!="Catastrófico"),CONCATENATE("R9C",#REF!),"")</f>
        <v>#REF!</v>
      </c>
      <c r="AL44" s="56" t="e">
        <f>IF(AND(#REF!="Baja",#REF!="Catastrófico"),CONCATENATE("R9C",#REF!),"")</f>
        <v>#REF!</v>
      </c>
      <c r="AM44" s="57" t="e">
        <f>IF(AND(#REF!="Baja",#REF!="Catastrófico"),CONCATENATE("R9C",#REF!),"")</f>
        <v>#REF!</v>
      </c>
      <c r="AN44" s="83"/>
      <c r="AO44" s="362"/>
      <c r="AP44" s="363"/>
      <c r="AQ44" s="363"/>
      <c r="AR44" s="363"/>
      <c r="AS44" s="363"/>
      <c r="AT44" s="364"/>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4">
      <c r="A45" s="83"/>
      <c r="B45" s="243"/>
      <c r="C45" s="243"/>
      <c r="D45" s="244"/>
      <c r="E45" s="343"/>
      <c r="F45" s="344"/>
      <c r="G45" s="344"/>
      <c r="H45" s="344"/>
      <c r="I45" s="344"/>
      <c r="J45" s="79" t="e">
        <f>IF(AND(#REF!="Baja",#REF!="Leve"),CONCATENATE("R10C",#REF!),"")</f>
        <v>#REF!</v>
      </c>
      <c r="K45" s="80" t="e">
        <f>IF(AND(#REF!="Baja",#REF!="Leve"),CONCATENATE("R10C",#REF!),"")</f>
        <v>#REF!</v>
      </c>
      <c r="L45" s="80" t="e">
        <f>IF(AND(#REF!="Baja",#REF!="Leve"),CONCATENATE("R10C",#REF!),"")</f>
        <v>#REF!</v>
      </c>
      <c r="M45" s="80" t="e">
        <f>IF(AND(#REF!="Baja",#REF!="Leve"),CONCATENATE("R10C",#REF!),"")</f>
        <v>#REF!</v>
      </c>
      <c r="N45" s="80" t="e">
        <f>IF(AND(#REF!="Baja",#REF!="Leve"),CONCATENATE("R10C",#REF!),"")</f>
        <v>#REF!</v>
      </c>
      <c r="O45" s="81" t="e">
        <f>IF(AND(#REF!="Baja",#REF!="Leve"),CONCATENATE("R10C",#REF!),"")</f>
        <v>#REF!</v>
      </c>
      <c r="P45" s="67" t="e">
        <f>IF(AND(#REF!="Baja",#REF!="Menor"),CONCATENATE("R10C",#REF!),"")</f>
        <v>#REF!</v>
      </c>
      <c r="Q45" s="68" t="e">
        <f>IF(AND(#REF!="Baja",#REF!="Menor"),CONCATENATE("R10C",#REF!),"")</f>
        <v>#REF!</v>
      </c>
      <c r="R45" s="68" t="e">
        <f>IF(AND(#REF!="Baja",#REF!="Menor"),CONCATENATE("R10C",#REF!),"")</f>
        <v>#REF!</v>
      </c>
      <c r="S45" s="68" t="e">
        <f>IF(AND(#REF!="Baja",#REF!="Menor"),CONCATENATE("R10C",#REF!),"")</f>
        <v>#REF!</v>
      </c>
      <c r="T45" s="68" t="e">
        <f>IF(AND(#REF!="Baja",#REF!="Menor"),CONCATENATE("R10C",#REF!),"")</f>
        <v>#REF!</v>
      </c>
      <c r="U45" s="69" t="e">
        <f>IF(AND(#REF!="Baja",#REF!="Menor"),CONCATENATE("R10C",#REF!),"")</f>
        <v>#REF!</v>
      </c>
      <c r="V45" s="70" t="e">
        <f>IF(AND(#REF!="Baja",#REF!="Moderado"),CONCATENATE("R10C",#REF!),"")</f>
        <v>#REF!</v>
      </c>
      <c r="W45" s="71" t="e">
        <f>IF(AND(#REF!="Baja",#REF!="Moderado"),CONCATENATE("R10C",#REF!),"")</f>
        <v>#REF!</v>
      </c>
      <c r="X45" s="71" t="e">
        <f>IF(AND(#REF!="Baja",#REF!="Moderado"),CONCATENATE("R10C",#REF!),"")</f>
        <v>#REF!</v>
      </c>
      <c r="Y45" s="71" t="e">
        <f>IF(AND(#REF!="Baja",#REF!="Moderado"),CONCATENATE("R10C",#REF!),"")</f>
        <v>#REF!</v>
      </c>
      <c r="Z45" s="71" t="e">
        <f>IF(AND(#REF!="Baja",#REF!="Moderado"),CONCATENATE("R10C",#REF!),"")</f>
        <v>#REF!</v>
      </c>
      <c r="AA45" s="72" t="e">
        <f>IF(AND(#REF!="Baja",#REF!="Moderado"),CONCATENATE("R10C",#REF!),"")</f>
        <v>#REF!</v>
      </c>
      <c r="AB45" s="58" t="e">
        <f>IF(AND(#REF!="Baja",#REF!="Mayor"),CONCATENATE("R10C",#REF!),"")</f>
        <v>#REF!</v>
      </c>
      <c r="AC45" s="59" t="e">
        <f>IF(AND(#REF!="Baja",#REF!="Mayor"),CONCATENATE("R10C",#REF!),"")</f>
        <v>#REF!</v>
      </c>
      <c r="AD45" s="59" t="e">
        <f>IF(AND(#REF!="Baja",#REF!="Mayor"),CONCATENATE("R10C",#REF!),"")</f>
        <v>#REF!</v>
      </c>
      <c r="AE45" s="59" t="e">
        <f>IF(AND(#REF!="Baja",#REF!="Mayor"),CONCATENATE("R10C",#REF!),"")</f>
        <v>#REF!</v>
      </c>
      <c r="AF45" s="59" t="e">
        <f>IF(AND(#REF!="Baja",#REF!="Mayor"),CONCATENATE("R10C",#REF!),"")</f>
        <v>#REF!</v>
      </c>
      <c r="AG45" s="60" t="e">
        <f>IF(AND(#REF!="Baja",#REF!="Mayor"),CONCATENATE("R10C",#REF!),"")</f>
        <v>#REF!</v>
      </c>
      <c r="AH45" s="61" t="e">
        <f>IF(AND(#REF!="Baja",#REF!="Catastrófico"),CONCATENATE("R10C",#REF!),"")</f>
        <v>#REF!</v>
      </c>
      <c r="AI45" s="62" t="e">
        <f>IF(AND(#REF!="Baja",#REF!="Catastrófico"),CONCATENATE("R10C",#REF!),"")</f>
        <v>#REF!</v>
      </c>
      <c r="AJ45" s="62" t="e">
        <f>IF(AND(#REF!="Baja",#REF!="Catastrófico"),CONCATENATE("R10C",#REF!),"")</f>
        <v>#REF!</v>
      </c>
      <c r="AK45" s="62" t="e">
        <f>IF(AND(#REF!="Baja",#REF!="Catastrófico"),CONCATENATE("R10C",#REF!),"")</f>
        <v>#REF!</v>
      </c>
      <c r="AL45" s="62" t="e">
        <f>IF(AND(#REF!="Baja",#REF!="Catastrófico"),CONCATENATE("R10C",#REF!),"")</f>
        <v>#REF!</v>
      </c>
      <c r="AM45" s="63" t="e">
        <f>IF(AND(#REF!="Baja",#REF!="Catastrófico"),CONCATENATE("R10C",#REF!),"")</f>
        <v>#REF!</v>
      </c>
      <c r="AN45" s="83"/>
      <c r="AO45" s="365"/>
      <c r="AP45" s="366"/>
      <c r="AQ45" s="366"/>
      <c r="AR45" s="366"/>
      <c r="AS45" s="366"/>
      <c r="AT45" s="367"/>
    </row>
    <row r="46" spans="1:80" ht="46.5" customHeight="1" x14ac:dyDescent="0.55000000000000004">
      <c r="A46" s="83"/>
      <c r="B46" s="243"/>
      <c r="C46" s="243"/>
      <c r="D46" s="244"/>
      <c r="E46" s="338" t="s">
        <v>113</v>
      </c>
      <c r="F46" s="339"/>
      <c r="G46" s="339"/>
      <c r="H46" s="339"/>
      <c r="I46" s="356"/>
      <c r="J46" s="73" t="e">
        <f>IF(AND(#REF!="Muy Baja",#REF!="Leve"),CONCATENATE("R1C",#REF!),"")</f>
        <v>#REF!</v>
      </c>
      <c r="K46" s="74" t="e">
        <f>IF(AND(#REF!="Muy Baja",#REF!="Leve"),CONCATENATE("R1C",#REF!),"")</f>
        <v>#REF!</v>
      </c>
      <c r="L46" s="74" t="e">
        <f>IF(AND(#REF!="Muy Baja",#REF!="Leve"),CONCATENATE("R1C",#REF!),"")</f>
        <v>#REF!</v>
      </c>
      <c r="M46" s="74" t="e">
        <f>IF(AND(#REF!="Muy Baja",#REF!="Leve"),CONCATENATE("R1C",#REF!),"")</f>
        <v>#REF!</v>
      </c>
      <c r="N46" s="74" t="e">
        <f>IF(AND(#REF!="Muy Baja",#REF!="Leve"),CONCATENATE("R1C",#REF!),"")</f>
        <v>#REF!</v>
      </c>
      <c r="O46" s="75" t="e">
        <f>IF(AND(#REF!="Muy Baja",#REF!="Leve"),CONCATENATE("R1C",#REF!),"")</f>
        <v>#REF!</v>
      </c>
      <c r="P46" s="73" t="e">
        <f>IF(AND(#REF!="Muy Baja",#REF!="Menor"),CONCATENATE("R1C",#REF!),"")</f>
        <v>#REF!</v>
      </c>
      <c r="Q46" s="74" t="e">
        <f>IF(AND(#REF!="Muy Baja",#REF!="Menor"),CONCATENATE("R1C",#REF!),"")</f>
        <v>#REF!</v>
      </c>
      <c r="R46" s="74" t="e">
        <f>IF(AND(#REF!="Muy Baja",#REF!="Menor"),CONCATENATE("R1C",#REF!),"")</f>
        <v>#REF!</v>
      </c>
      <c r="S46" s="74" t="e">
        <f>IF(AND(#REF!="Muy Baja",#REF!="Menor"),CONCATENATE("R1C",#REF!),"")</f>
        <v>#REF!</v>
      </c>
      <c r="T46" s="74" t="e">
        <f>IF(AND(#REF!="Muy Baja",#REF!="Menor"),CONCATENATE("R1C",#REF!),"")</f>
        <v>#REF!</v>
      </c>
      <c r="U46" s="75" t="e">
        <f>IF(AND(#REF!="Muy Baja",#REF!="Menor"),CONCATENATE("R1C",#REF!),"")</f>
        <v>#REF!</v>
      </c>
      <c r="V46" s="64" t="e">
        <f>IF(AND(#REF!="Muy Baja",#REF!="Moderado"),CONCATENATE("R1C",#REF!),"")</f>
        <v>#REF!</v>
      </c>
      <c r="W46" s="82" t="e">
        <f>IF(AND(#REF!="Muy Baja",#REF!="Moderado"),CONCATENATE("R1C",#REF!),"")</f>
        <v>#REF!</v>
      </c>
      <c r="X46" s="65" t="e">
        <f>IF(AND(#REF!="Muy Baja",#REF!="Moderado"),CONCATENATE("R1C",#REF!),"")</f>
        <v>#REF!</v>
      </c>
      <c r="Y46" s="65" t="e">
        <f>IF(AND(#REF!="Muy Baja",#REF!="Moderado"),CONCATENATE("R1C",#REF!),"")</f>
        <v>#REF!</v>
      </c>
      <c r="Z46" s="65" t="e">
        <f>IF(AND(#REF!="Muy Baja",#REF!="Moderado"),CONCATENATE("R1C",#REF!),"")</f>
        <v>#REF!</v>
      </c>
      <c r="AA46" s="66" t="e">
        <f>IF(AND(#REF!="Muy Baja",#REF!="Moderado"),CONCATENATE("R1C",#REF!),"")</f>
        <v>#REF!</v>
      </c>
      <c r="AB46" s="46" t="e">
        <f>IF(AND(#REF!="Muy Baja",#REF!="Mayor"),CONCATENATE("R1C",#REF!),"")</f>
        <v>#REF!</v>
      </c>
      <c r="AC46" s="47" t="e">
        <f>IF(AND(#REF!="Muy Baja",#REF!="Mayor"),CONCATENATE("R1C",#REF!),"")</f>
        <v>#REF!</v>
      </c>
      <c r="AD46" s="47" t="e">
        <f>IF(AND(#REF!="Muy Baja",#REF!="Mayor"),CONCATENATE("R1C",#REF!),"")</f>
        <v>#REF!</v>
      </c>
      <c r="AE46" s="47" t="e">
        <f>IF(AND(#REF!="Muy Baja",#REF!="Mayor"),CONCATENATE("R1C",#REF!),"")</f>
        <v>#REF!</v>
      </c>
      <c r="AF46" s="47" t="e">
        <f>IF(AND(#REF!="Muy Baja",#REF!="Mayor"),CONCATENATE("R1C",#REF!),"")</f>
        <v>#REF!</v>
      </c>
      <c r="AG46" s="48" t="e">
        <f>IF(AND(#REF!="Muy Baja",#REF!="Mayor"),CONCATENATE("R1C",#REF!),"")</f>
        <v>#REF!</v>
      </c>
      <c r="AH46" s="49" t="e">
        <f>IF(AND(#REF!="Muy Baja",#REF!="Catastrófico"),CONCATENATE("R1C",#REF!),"")</f>
        <v>#REF!</v>
      </c>
      <c r="AI46" s="50" t="e">
        <f>IF(AND(#REF!="Muy Baja",#REF!="Catastrófico"),CONCATENATE("R1C",#REF!),"")</f>
        <v>#REF!</v>
      </c>
      <c r="AJ46" s="50" t="e">
        <f>IF(AND(#REF!="Muy Baja",#REF!="Catastrófico"),CONCATENATE("R1C",#REF!),"")</f>
        <v>#REF!</v>
      </c>
      <c r="AK46" s="50" t="e">
        <f>IF(AND(#REF!="Muy Baja",#REF!="Catastrófico"),CONCATENATE("R1C",#REF!),"")</f>
        <v>#REF!</v>
      </c>
      <c r="AL46" s="50" t="e">
        <f>IF(AND(#REF!="Muy Baja",#REF!="Catastrófico"),CONCATENATE("R1C",#REF!),"")</f>
        <v>#REF!</v>
      </c>
      <c r="AM46" s="51" t="e">
        <f>IF(AND(#REF!="Muy Baja",#REF!="Catastrófico"),CONCATENATE("R1C",#REF!),"")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35">
      <c r="A47" s="83"/>
      <c r="B47" s="243"/>
      <c r="C47" s="243"/>
      <c r="D47" s="244"/>
      <c r="E47" s="340"/>
      <c r="F47" s="341"/>
      <c r="G47" s="341"/>
      <c r="H47" s="341"/>
      <c r="I47" s="357"/>
      <c r="J47" s="76" t="e">
        <f>IF(AND(#REF!="Muy Baja",#REF!="Leve"),CONCATENATE("R2C",#REF!),"")</f>
        <v>#REF!</v>
      </c>
      <c r="K47" s="77" t="e">
        <f>IF(AND(#REF!="Muy Baja",#REF!="Leve"),CONCATENATE("R2C",#REF!),"")</f>
        <v>#REF!</v>
      </c>
      <c r="L47" s="77" t="e">
        <f>IF(AND(#REF!="Muy Baja",#REF!="Leve"),CONCATENATE("R2C",#REF!),"")</f>
        <v>#REF!</v>
      </c>
      <c r="M47" s="77" t="e">
        <f>IF(AND(#REF!="Muy Baja",#REF!="Leve"),CONCATENATE("R2C",#REF!),"")</f>
        <v>#REF!</v>
      </c>
      <c r="N47" s="77" t="e">
        <f>IF(AND(#REF!="Muy Baja",#REF!="Leve"),CONCATENATE("R2C",#REF!),"")</f>
        <v>#REF!</v>
      </c>
      <c r="O47" s="78" t="e">
        <f>IF(AND(#REF!="Muy Baja",#REF!="Leve"),CONCATENATE("R2C",#REF!),"")</f>
        <v>#REF!</v>
      </c>
      <c r="P47" s="76" t="e">
        <f>IF(AND(#REF!="Muy Baja",#REF!="Menor"),CONCATENATE("R2C",#REF!),"")</f>
        <v>#REF!</v>
      </c>
      <c r="Q47" s="77" t="e">
        <f>IF(AND(#REF!="Muy Baja",#REF!="Menor"),CONCATENATE("R2C",#REF!),"")</f>
        <v>#REF!</v>
      </c>
      <c r="R47" s="77" t="e">
        <f>IF(AND(#REF!="Muy Baja",#REF!="Menor"),CONCATENATE("R2C",#REF!),"")</f>
        <v>#REF!</v>
      </c>
      <c r="S47" s="77" t="e">
        <f>IF(AND(#REF!="Muy Baja",#REF!="Menor"),CONCATENATE("R2C",#REF!),"")</f>
        <v>#REF!</v>
      </c>
      <c r="T47" s="77" t="e">
        <f>IF(AND(#REF!="Muy Baja",#REF!="Menor"),CONCATENATE("R2C",#REF!),"")</f>
        <v>#REF!</v>
      </c>
      <c r="U47" s="78" t="e">
        <f>IF(AND(#REF!="Muy Baja",#REF!="Menor"),CONCATENATE("R2C",#REF!),"")</f>
        <v>#REF!</v>
      </c>
      <c r="V47" s="67" t="e">
        <f>IF(AND(#REF!="Muy Baja",#REF!="Moderado"),CONCATENATE("R2C",#REF!),"")</f>
        <v>#REF!</v>
      </c>
      <c r="W47" s="68" t="e">
        <f>IF(AND(#REF!="Muy Baja",#REF!="Moderado"),CONCATENATE("R2C",#REF!),"")</f>
        <v>#REF!</v>
      </c>
      <c r="X47" s="68" t="e">
        <f>IF(AND(#REF!="Muy Baja",#REF!="Moderado"),CONCATENATE("R2C",#REF!),"")</f>
        <v>#REF!</v>
      </c>
      <c r="Y47" s="68" t="e">
        <f>IF(AND(#REF!="Muy Baja",#REF!="Moderado"),CONCATENATE("R2C",#REF!),"")</f>
        <v>#REF!</v>
      </c>
      <c r="Z47" s="68" t="e">
        <f>IF(AND(#REF!="Muy Baja",#REF!="Moderado"),CONCATENATE("R2C",#REF!),"")</f>
        <v>#REF!</v>
      </c>
      <c r="AA47" s="69" t="e">
        <f>IF(AND(#REF!="Muy Baja",#REF!="Moderado"),CONCATENATE("R2C",#REF!),"")</f>
        <v>#REF!</v>
      </c>
      <c r="AB47" s="52" t="e">
        <f>IF(AND(#REF!="Muy Baja",#REF!="Mayor"),CONCATENATE("R2C",#REF!),"")</f>
        <v>#REF!</v>
      </c>
      <c r="AC47" s="53" t="e">
        <f>IF(AND(#REF!="Muy Baja",#REF!="Mayor"),CONCATENATE("R2C",#REF!),"")</f>
        <v>#REF!</v>
      </c>
      <c r="AD47" s="53" t="e">
        <f>IF(AND(#REF!="Muy Baja",#REF!="Mayor"),CONCATENATE("R2C",#REF!),"")</f>
        <v>#REF!</v>
      </c>
      <c r="AE47" s="53" t="e">
        <f>IF(AND(#REF!="Muy Baja",#REF!="Mayor"),CONCATENATE("R2C",#REF!),"")</f>
        <v>#REF!</v>
      </c>
      <c r="AF47" s="53" t="e">
        <f>IF(AND(#REF!="Muy Baja",#REF!="Mayor"),CONCATENATE("R2C",#REF!),"")</f>
        <v>#REF!</v>
      </c>
      <c r="AG47" s="54" t="e">
        <f>IF(AND(#REF!="Muy Baja",#REF!="Mayor"),CONCATENATE("R2C",#REF!),"")</f>
        <v>#REF!</v>
      </c>
      <c r="AH47" s="55" t="e">
        <f>IF(AND(#REF!="Muy Baja",#REF!="Catastrófico"),CONCATENATE("R2C",#REF!),"")</f>
        <v>#REF!</v>
      </c>
      <c r="AI47" s="56" t="e">
        <f>IF(AND(#REF!="Muy Baja",#REF!="Catastrófico"),CONCATENATE("R2C",#REF!),"")</f>
        <v>#REF!</v>
      </c>
      <c r="AJ47" s="56" t="e">
        <f>IF(AND(#REF!="Muy Baja",#REF!="Catastrófico"),CONCATENATE("R2C",#REF!),"")</f>
        <v>#REF!</v>
      </c>
      <c r="AK47" s="56" t="e">
        <f>IF(AND(#REF!="Muy Baja",#REF!="Catastrófico"),CONCATENATE("R2C",#REF!),"")</f>
        <v>#REF!</v>
      </c>
      <c r="AL47" s="56" t="e">
        <f>IF(AND(#REF!="Muy Baja",#REF!="Catastrófico"),CONCATENATE("R2C",#REF!),"")</f>
        <v>#REF!</v>
      </c>
      <c r="AM47" s="57" t="e">
        <f>IF(AND(#REF!="Muy Baja",#REF!="Catastrófico"),CONCATENATE("R2C",#REF!),"")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35">
      <c r="A48" s="83"/>
      <c r="B48" s="243"/>
      <c r="C48" s="243"/>
      <c r="D48" s="244"/>
      <c r="E48" s="340"/>
      <c r="F48" s="341"/>
      <c r="G48" s="341"/>
      <c r="H48" s="341"/>
      <c r="I48" s="357"/>
      <c r="J48" s="76" t="e">
        <f>IF(AND(#REF!="Muy Baja",#REF!="Leve"),CONCATENATE("R3C",#REF!),"")</f>
        <v>#REF!</v>
      </c>
      <c r="K48" s="77" t="e">
        <f>IF(AND(#REF!="Muy Baja",#REF!="Leve"),CONCATENATE("R3C",#REF!),"")</f>
        <v>#REF!</v>
      </c>
      <c r="L48" s="77" t="e">
        <f>IF(AND(#REF!="Muy Baja",#REF!="Leve"),CONCATENATE("R3C",#REF!),"")</f>
        <v>#REF!</v>
      </c>
      <c r="M48" s="77" t="e">
        <f>IF(AND(#REF!="Muy Baja",#REF!="Leve"),CONCATENATE("R3C",#REF!),"")</f>
        <v>#REF!</v>
      </c>
      <c r="N48" s="77" t="e">
        <f>IF(AND(#REF!="Muy Baja",#REF!="Leve"),CONCATENATE("R3C",#REF!),"")</f>
        <v>#REF!</v>
      </c>
      <c r="O48" s="78" t="e">
        <f>IF(AND(#REF!="Muy Baja",#REF!="Leve"),CONCATENATE("R3C",#REF!),"")</f>
        <v>#REF!</v>
      </c>
      <c r="P48" s="76" t="e">
        <f>IF(AND(#REF!="Muy Baja",#REF!="Menor"),CONCATENATE("R3C",#REF!),"")</f>
        <v>#REF!</v>
      </c>
      <c r="Q48" s="77" t="e">
        <f>IF(AND(#REF!="Muy Baja",#REF!="Menor"),CONCATENATE("R3C",#REF!),"")</f>
        <v>#REF!</v>
      </c>
      <c r="R48" s="77" t="e">
        <f>IF(AND(#REF!="Muy Baja",#REF!="Menor"),CONCATENATE("R3C",#REF!),"")</f>
        <v>#REF!</v>
      </c>
      <c r="S48" s="77" t="e">
        <f>IF(AND(#REF!="Muy Baja",#REF!="Menor"),CONCATENATE("R3C",#REF!),"")</f>
        <v>#REF!</v>
      </c>
      <c r="T48" s="77" t="e">
        <f>IF(AND(#REF!="Muy Baja",#REF!="Menor"),CONCATENATE("R3C",#REF!),"")</f>
        <v>#REF!</v>
      </c>
      <c r="U48" s="78" t="e">
        <f>IF(AND(#REF!="Muy Baja",#REF!="Menor"),CONCATENATE("R3C",#REF!),"")</f>
        <v>#REF!</v>
      </c>
      <c r="V48" s="67" t="e">
        <f>IF(AND(#REF!="Muy Baja",#REF!="Moderado"),CONCATENATE("R3C",#REF!),"")</f>
        <v>#REF!</v>
      </c>
      <c r="W48" s="68" t="e">
        <f>IF(AND(#REF!="Muy Baja",#REF!="Moderado"),CONCATENATE("R3C",#REF!),"")</f>
        <v>#REF!</v>
      </c>
      <c r="X48" s="68" t="e">
        <f>IF(AND(#REF!="Muy Baja",#REF!="Moderado"),CONCATENATE("R3C",#REF!),"")</f>
        <v>#REF!</v>
      </c>
      <c r="Y48" s="68" t="e">
        <f>IF(AND(#REF!="Muy Baja",#REF!="Moderado"),CONCATENATE("R3C",#REF!),"")</f>
        <v>#REF!</v>
      </c>
      <c r="Z48" s="68" t="e">
        <f>IF(AND(#REF!="Muy Baja",#REF!="Moderado"),CONCATENATE("R3C",#REF!),"")</f>
        <v>#REF!</v>
      </c>
      <c r="AA48" s="69" t="e">
        <f>IF(AND(#REF!="Muy Baja",#REF!="Moderado"),CONCATENATE("R3C",#REF!),"")</f>
        <v>#REF!</v>
      </c>
      <c r="AB48" s="52" t="e">
        <f>IF(AND(#REF!="Muy Baja",#REF!="Mayor"),CONCATENATE("R3C",#REF!),"")</f>
        <v>#REF!</v>
      </c>
      <c r="AC48" s="53" t="e">
        <f>IF(AND(#REF!="Muy Baja",#REF!="Mayor"),CONCATENATE("R3C",#REF!),"")</f>
        <v>#REF!</v>
      </c>
      <c r="AD48" s="53" t="e">
        <f>IF(AND(#REF!="Muy Baja",#REF!="Mayor"),CONCATENATE("R3C",#REF!),"")</f>
        <v>#REF!</v>
      </c>
      <c r="AE48" s="53" t="e">
        <f>IF(AND(#REF!="Muy Baja",#REF!="Mayor"),CONCATENATE("R3C",#REF!),"")</f>
        <v>#REF!</v>
      </c>
      <c r="AF48" s="53" t="e">
        <f>IF(AND(#REF!="Muy Baja",#REF!="Mayor"),CONCATENATE("R3C",#REF!),"")</f>
        <v>#REF!</v>
      </c>
      <c r="AG48" s="54" t="e">
        <f>IF(AND(#REF!="Muy Baja",#REF!="Mayor"),CONCATENATE("R3C",#REF!),"")</f>
        <v>#REF!</v>
      </c>
      <c r="AH48" s="55" t="e">
        <f>IF(AND(#REF!="Muy Baja",#REF!="Catastrófico"),CONCATENATE("R3C",#REF!),"")</f>
        <v>#REF!</v>
      </c>
      <c r="AI48" s="56" t="e">
        <f>IF(AND(#REF!="Muy Baja",#REF!="Catastrófico"),CONCATENATE("R3C",#REF!),"")</f>
        <v>#REF!</v>
      </c>
      <c r="AJ48" s="56" t="e">
        <f>IF(AND(#REF!="Muy Baja",#REF!="Catastrófico"),CONCATENATE("R3C",#REF!),"")</f>
        <v>#REF!</v>
      </c>
      <c r="AK48" s="56" t="e">
        <f>IF(AND(#REF!="Muy Baja",#REF!="Catastrófico"),CONCATENATE("R3C",#REF!),"")</f>
        <v>#REF!</v>
      </c>
      <c r="AL48" s="56" t="e">
        <f>IF(AND(#REF!="Muy Baja",#REF!="Catastrófico"),CONCATENATE("R3C",#REF!),"")</f>
        <v>#REF!</v>
      </c>
      <c r="AM48" s="57" t="e">
        <f>IF(AND(#REF!="Muy Baja",#REF!="Catastrófico"),CONCATENATE("R3C",#REF!),"")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35">
      <c r="A49" s="83"/>
      <c r="B49" s="243"/>
      <c r="C49" s="243"/>
      <c r="D49" s="244"/>
      <c r="E49" s="342"/>
      <c r="F49" s="341"/>
      <c r="G49" s="341"/>
      <c r="H49" s="341"/>
      <c r="I49" s="357"/>
      <c r="J49" s="76" t="e">
        <f>IF(AND(#REF!="Muy Baja",#REF!="Leve"),CONCATENATE("R4C",#REF!),"")</f>
        <v>#REF!</v>
      </c>
      <c r="K49" s="77" t="e">
        <f>IF(AND(#REF!="Muy Baja",#REF!="Leve"),CONCATENATE("R4C",#REF!),"")</f>
        <v>#REF!</v>
      </c>
      <c r="L49" s="77" t="e">
        <f>IF(AND(#REF!="Muy Baja",#REF!="Leve"),CONCATENATE("R4C",#REF!),"")</f>
        <v>#REF!</v>
      </c>
      <c r="M49" s="77" t="e">
        <f>IF(AND(#REF!="Muy Baja",#REF!="Leve"),CONCATENATE("R4C",#REF!),"")</f>
        <v>#REF!</v>
      </c>
      <c r="N49" s="77" t="e">
        <f>IF(AND(#REF!="Muy Baja",#REF!="Leve"),CONCATENATE("R4C",#REF!),"")</f>
        <v>#REF!</v>
      </c>
      <c r="O49" s="78" t="e">
        <f>IF(AND(#REF!="Muy Baja",#REF!="Leve"),CONCATENATE("R4C",#REF!),"")</f>
        <v>#REF!</v>
      </c>
      <c r="P49" s="76" t="e">
        <f>IF(AND(#REF!="Muy Baja",#REF!="Menor"),CONCATENATE("R4C",#REF!),"")</f>
        <v>#REF!</v>
      </c>
      <c r="Q49" s="77" t="e">
        <f>IF(AND(#REF!="Muy Baja",#REF!="Menor"),CONCATENATE("R4C",#REF!),"")</f>
        <v>#REF!</v>
      </c>
      <c r="R49" s="77" t="e">
        <f>IF(AND(#REF!="Muy Baja",#REF!="Menor"),CONCATENATE("R4C",#REF!),"")</f>
        <v>#REF!</v>
      </c>
      <c r="S49" s="77" t="e">
        <f>IF(AND(#REF!="Muy Baja",#REF!="Menor"),CONCATENATE("R4C",#REF!),"")</f>
        <v>#REF!</v>
      </c>
      <c r="T49" s="77" t="e">
        <f>IF(AND(#REF!="Muy Baja",#REF!="Menor"),CONCATENATE("R4C",#REF!),"")</f>
        <v>#REF!</v>
      </c>
      <c r="U49" s="78" t="e">
        <f>IF(AND(#REF!="Muy Baja",#REF!="Menor"),CONCATENATE("R4C",#REF!),"")</f>
        <v>#REF!</v>
      </c>
      <c r="V49" s="67" t="e">
        <f>IF(AND(#REF!="Muy Baja",#REF!="Moderado"),CONCATENATE("R4C",#REF!),"")</f>
        <v>#REF!</v>
      </c>
      <c r="W49" s="68" t="e">
        <f>IF(AND(#REF!="Muy Baja",#REF!="Moderado"),CONCATENATE("R4C",#REF!),"")</f>
        <v>#REF!</v>
      </c>
      <c r="X49" s="68" t="e">
        <f>IF(AND(#REF!="Muy Baja",#REF!="Moderado"),CONCATENATE("R4C",#REF!),"")</f>
        <v>#REF!</v>
      </c>
      <c r="Y49" s="68" t="e">
        <f>IF(AND(#REF!="Muy Baja",#REF!="Moderado"),CONCATENATE("R4C",#REF!),"")</f>
        <v>#REF!</v>
      </c>
      <c r="Z49" s="68" t="e">
        <f>IF(AND(#REF!="Muy Baja",#REF!="Moderado"),CONCATENATE("R4C",#REF!),"")</f>
        <v>#REF!</v>
      </c>
      <c r="AA49" s="69" t="e">
        <f>IF(AND(#REF!="Muy Baja",#REF!="Moderado"),CONCATENATE("R4C",#REF!),"")</f>
        <v>#REF!</v>
      </c>
      <c r="AB49" s="52" t="e">
        <f>IF(AND(#REF!="Muy Baja",#REF!="Mayor"),CONCATENATE("R4C",#REF!),"")</f>
        <v>#REF!</v>
      </c>
      <c r="AC49" s="53" t="e">
        <f>IF(AND(#REF!="Muy Baja",#REF!="Mayor"),CONCATENATE("R4C",#REF!),"")</f>
        <v>#REF!</v>
      </c>
      <c r="AD49" s="53" t="e">
        <f>IF(AND(#REF!="Muy Baja",#REF!="Mayor"),CONCATENATE("R4C",#REF!),"")</f>
        <v>#REF!</v>
      </c>
      <c r="AE49" s="53" t="e">
        <f>IF(AND(#REF!="Muy Baja",#REF!="Mayor"),CONCATENATE("R4C",#REF!),"")</f>
        <v>#REF!</v>
      </c>
      <c r="AF49" s="53" t="e">
        <f>IF(AND(#REF!="Muy Baja",#REF!="Mayor"),CONCATENATE("R4C",#REF!),"")</f>
        <v>#REF!</v>
      </c>
      <c r="AG49" s="54" t="e">
        <f>IF(AND(#REF!="Muy Baja",#REF!="Mayor"),CONCATENATE("R4C",#REF!),"")</f>
        <v>#REF!</v>
      </c>
      <c r="AH49" s="55" t="e">
        <f>IF(AND(#REF!="Muy Baja",#REF!="Catastrófico"),CONCATENATE("R4C",#REF!),"")</f>
        <v>#REF!</v>
      </c>
      <c r="AI49" s="56" t="e">
        <f>IF(AND(#REF!="Muy Baja",#REF!="Catastrófico"),CONCATENATE("R4C",#REF!),"")</f>
        <v>#REF!</v>
      </c>
      <c r="AJ49" s="56" t="e">
        <f>IF(AND(#REF!="Muy Baja",#REF!="Catastrófico"),CONCATENATE("R4C",#REF!),"")</f>
        <v>#REF!</v>
      </c>
      <c r="AK49" s="56" t="e">
        <f>IF(AND(#REF!="Muy Baja",#REF!="Catastrófico"),CONCATENATE("R4C",#REF!),"")</f>
        <v>#REF!</v>
      </c>
      <c r="AL49" s="56" t="e">
        <f>IF(AND(#REF!="Muy Baja",#REF!="Catastrófico"),CONCATENATE("R4C",#REF!),"")</f>
        <v>#REF!</v>
      </c>
      <c r="AM49" s="57" t="e">
        <f>IF(AND(#REF!="Muy Baja",#REF!="Catastrófico"),CONCATENATE("R4C",#REF!),"")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35">
      <c r="A50" s="83"/>
      <c r="B50" s="243"/>
      <c r="C50" s="243"/>
      <c r="D50" s="244"/>
      <c r="E50" s="342"/>
      <c r="F50" s="341"/>
      <c r="G50" s="341"/>
      <c r="H50" s="341"/>
      <c r="I50" s="357"/>
      <c r="J50" s="76" t="e">
        <f>IF(AND(#REF!="Muy Baja",#REF!="Leve"),CONCATENATE("R5C",#REF!),"")</f>
        <v>#REF!</v>
      </c>
      <c r="K50" s="77" t="e">
        <f>IF(AND(#REF!="Muy Baja",#REF!="Leve"),CONCATENATE("R5C",#REF!),"")</f>
        <v>#REF!</v>
      </c>
      <c r="L50" s="77" t="e">
        <f>IF(AND(#REF!="Muy Baja",#REF!="Leve"),CONCATENATE("R5C",#REF!),"")</f>
        <v>#REF!</v>
      </c>
      <c r="M50" s="77" t="e">
        <f>IF(AND(#REF!="Muy Baja",#REF!="Leve"),CONCATENATE("R5C",#REF!),"")</f>
        <v>#REF!</v>
      </c>
      <c r="N50" s="77" t="e">
        <f>IF(AND(#REF!="Muy Baja",#REF!="Leve"),CONCATENATE("R5C",#REF!),"")</f>
        <v>#REF!</v>
      </c>
      <c r="O50" s="78" t="e">
        <f>IF(AND(#REF!="Muy Baja",#REF!="Leve"),CONCATENATE("R5C",#REF!),"")</f>
        <v>#REF!</v>
      </c>
      <c r="P50" s="76" t="e">
        <f>IF(AND(#REF!="Muy Baja",#REF!="Menor"),CONCATENATE("R5C",#REF!),"")</f>
        <v>#REF!</v>
      </c>
      <c r="Q50" s="77" t="e">
        <f>IF(AND(#REF!="Muy Baja",#REF!="Menor"),CONCATENATE("R5C",#REF!),"")</f>
        <v>#REF!</v>
      </c>
      <c r="R50" s="77" t="e">
        <f>IF(AND(#REF!="Muy Baja",#REF!="Menor"),CONCATENATE("R5C",#REF!),"")</f>
        <v>#REF!</v>
      </c>
      <c r="S50" s="77" t="e">
        <f>IF(AND(#REF!="Muy Baja",#REF!="Menor"),CONCATENATE("R5C",#REF!),"")</f>
        <v>#REF!</v>
      </c>
      <c r="T50" s="77" t="e">
        <f>IF(AND(#REF!="Muy Baja",#REF!="Menor"),CONCATENATE("R5C",#REF!),"")</f>
        <v>#REF!</v>
      </c>
      <c r="U50" s="78" t="e">
        <f>IF(AND(#REF!="Muy Baja",#REF!="Menor"),CONCATENATE("R5C",#REF!),"")</f>
        <v>#REF!</v>
      </c>
      <c r="V50" s="67" t="e">
        <f>IF(AND(#REF!="Muy Baja",#REF!="Moderado"),CONCATENATE("R5C",#REF!),"")</f>
        <v>#REF!</v>
      </c>
      <c r="W50" s="68" t="e">
        <f>IF(AND(#REF!="Muy Baja",#REF!="Moderado"),CONCATENATE("R5C",#REF!),"")</f>
        <v>#REF!</v>
      </c>
      <c r="X50" s="68" t="e">
        <f>IF(AND(#REF!="Muy Baja",#REF!="Moderado"),CONCATENATE("R5C",#REF!),"")</f>
        <v>#REF!</v>
      </c>
      <c r="Y50" s="68" t="e">
        <f>IF(AND(#REF!="Muy Baja",#REF!="Moderado"),CONCATENATE("R5C",#REF!),"")</f>
        <v>#REF!</v>
      </c>
      <c r="Z50" s="68" t="e">
        <f>IF(AND(#REF!="Muy Baja",#REF!="Moderado"),CONCATENATE("R5C",#REF!),"")</f>
        <v>#REF!</v>
      </c>
      <c r="AA50" s="69" t="e">
        <f>IF(AND(#REF!="Muy Baja",#REF!="Moderado"),CONCATENATE("R5C",#REF!),"")</f>
        <v>#REF!</v>
      </c>
      <c r="AB50" s="52" t="e">
        <f>IF(AND(#REF!="Muy Baja",#REF!="Mayor"),CONCATENATE("R5C",#REF!),"")</f>
        <v>#REF!</v>
      </c>
      <c r="AC50" s="53" t="e">
        <f>IF(AND(#REF!="Muy Baja",#REF!="Mayor"),CONCATENATE("R5C",#REF!),"")</f>
        <v>#REF!</v>
      </c>
      <c r="AD50" s="53" t="e">
        <f>IF(AND(#REF!="Muy Baja",#REF!="Mayor"),CONCATENATE("R5C",#REF!),"")</f>
        <v>#REF!</v>
      </c>
      <c r="AE50" s="53" t="e">
        <f>IF(AND(#REF!="Muy Baja",#REF!="Mayor"),CONCATENATE("R5C",#REF!),"")</f>
        <v>#REF!</v>
      </c>
      <c r="AF50" s="53" t="e">
        <f>IF(AND(#REF!="Muy Baja",#REF!="Mayor"),CONCATENATE("R5C",#REF!),"")</f>
        <v>#REF!</v>
      </c>
      <c r="AG50" s="54" t="e">
        <f>IF(AND(#REF!="Muy Baja",#REF!="Mayor"),CONCATENATE("R5C",#REF!),"")</f>
        <v>#REF!</v>
      </c>
      <c r="AH50" s="55" t="e">
        <f>IF(AND(#REF!="Muy Baja",#REF!="Catastrófico"),CONCATENATE("R5C",#REF!),"")</f>
        <v>#REF!</v>
      </c>
      <c r="AI50" s="56" t="e">
        <f>IF(AND(#REF!="Muy Baja",#REF!="Catastrófico"),CONCATENATE("R5C",#REF!),"")</f>
        <v>#REF!</v>
      </c>
      <c r="AJ50" s="56" t="e">
        <f>IF(AND(#REF!="Muy Baja",#REF!="Catastrófico"),CONCATENATE("R5C",#REF!),"")</f>
        <v>#REF!</v>
      </c>
      <c r="AK50" s="56" t="e">
        <f>IF(AND(#REF!="Muy Baja",#REF!="Catastrófico"),CONCATENATE("R5C",#REF!),"")</f>
        <v>#REF!</v>
      </c>
      <c r="AL50" s="56" t="e">
        <f>IF(AND(#REF!="Muy Baja",#REF!="Catastrófico"),CONCATENATE("R5C",#REF!),"")</f>
        <v>#REF!</v>
      </c>
      <c r="AM50" s="57" t="e">
        <f>IF(AND(#REF!="Muy Baja",#REF!="Catastrófico"),CONCATENATE("R5C",#REF!),"")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35">
      <c r="A51" s="83"/>
      <c r="B51" s="243"/>
      <c r="C51" s="243"/>
      <c r="D51" s="244"/>
      <c r="E51" s="342"/>
      <c r="F51" s="341"/>
      <c r="G51" s="341"/>
      <c r="H51" s="341"/>
      <c r="I51" s="357"/>
      <c r="J51" s="76" t="e">
        <f>IF(AND(#REF!="Muy Baja",#REF!="Leve"),CONCATENATE("R6C",#REF!),"")</f>
        <v>#REF!</v>
      </c>
      <c r="K51" s="77" t="e">
        <f>IF(AND(#REF!="Muy Baja",#REF!="Leve"),CONCATENATE("R6C",#REF!),"")</f>
        <v>#REF!</v>
      </c>
      <c r="L51" s="77" t="e">
        <f>IF(AND(#REF!="Muy Baja",#REF!="Leve"),CONCATENATE("R6C",#REF!),"")</f>
        <v>#REF!</v>
      </c>
      <c r="M51" s="77" t="e">
        <f>IF(AND(#REF!="Muy Baja",#REF!="Leve"),CONCATENATE("R6C",#REF!),"")</f>
        <v>#REF!</v>
      </c>
      <c r="N51" s="77" t="e">
        <f>IF(AND(#REF!="Muy Baja",#REF!="Leve"),CONCATENATE("R6C",#REF!),"")</f>
        <v>#REF!</v>
      </c>
      <c r="O51" s="78" t="e">
        <f>IF(AND(#REF!="Muy Baja",#REF!="Leve"),CONCATENATE("R6C",#REF!),"")</f>
        <v>#REF!</v>
      </c>
      <c r="P51" s="76" t="e">
        <f>IF(AND(#REF!="Muy Baja",#REF!="Menor"),CONCATENATE("R6C",#REF!),"")</f>
        <v>#REF!</v>
      </c>
      <c r="Q51" s="77" t="e">
        <f>IF(AND(#REF!="Muy Baja",#REF!="Menor"),CONCATENATE("R6C",#REF!),"")</f>
        <v>#REF!</v>
      </c>
      <c r="R51" s="77" t="e">
        <f>IF(AND(#REF!="Muy Baja",#REF!="Menor"),CONCATENATE("R6C",#REF!),"")</f>
        <v>#REF!</v>
      </c>
      <c r="S51" s="77" t="e">
        <f>IF(AND(#REF!="Muy Baja",#REF!="Menor"),CONCATENATE("R6C",#REF!),"")</f>
        <v>#REF!</v>
      </c>
      <c r="T51" s="77" t="e">
        <f>IF(AND(#REF!="Muy Baja",#REF!="Menor"),CONCATENATE("R6C",#REF!),"")</f>
        <v>#REF!</v>
      </c>
      <c r="U51" s="78" t="e">
        <f>IF(AND(#REF!="Muy Baja",#REF!="Menor"),CONCATENATE("R6C",#REF!),"")</f>
        <v>#REF!</v>
      </c>
      <c r="V51" s="67" t="e">
        <f>IF(AND(#REF!="Muy Baja",#REF!="Moderado"),CONCATENATE("R6C",#REF!),"")</f>
        <v>#REF!</v>
      </c>
      <c r="W51" s="68" t="e">
        <f>IF(AND(#REF!="Muy Baja",#REF!="Moderado"),CONCATENATE("R6C",#REF!),"")</f>
        <v>#REF!</v>
      </c>
      <c r="X51" s="68" t="e">
        <f>IF(AND(#REF!="Muy Baja",#REF!="Moderado"),CONCATENATE("R6C",#REF!),"")</f>
        <v>#REF!</v>
      </c>
      <c r="Y51" s="68" t="e">
        <f>IF(AND(#REF!="Muy Baja",#REF!="Moderado"),CONCATENATE("R6C",#REF!),"")</f>
        <v>#REF!</v>
      </c>
      <c r="Z51" s="68" t="e">
        <f>IF(AND(#REF!="Muy Baja",#REF!="Moderado"),CONCATENATE("R6C",#REF!),"")</f>
        <v>#REF!</v>
      </c>
      <c r="AA51" s="69" t="e">
        <f>IF(AND(#REF!="Muy Baja",#REF!="Moderado"),CONCATENATE("R6C",#REF!),"")</f>
        <v>#REF!</v>
      </c>
      <c r="AB51" s="52" t="e">
        <f>IF(AND(#REF!="Muy Baja",#REF!="Mayor"),CONCATENATE("R6C",#REF!),"")</f>
        <v>#REF!</v>
      </c>
      <c r="AC51" s="53" t="e">
        <f>IF(AND(#REF!="Muy Baja",#REF!="Mayor"),CONCATENATE("R6C",#REF!),"")</f>
        <v>#REF!</v>
      </c>
      <c r="AD51" s="53" t="e">
        <f>IF(AND(#REF!="Muy Baja",#REF!="Mayor"),CONCATENATE("R6C",#REF!),"")</f>
        <v>#REF!</v>
      </c>
      <c r="AE51" s="53" t="e">
        <f>IF(AND(#REF!="Muy Baja",#REF!="Mayor"),CONCATENATE("R6C",#REF!),"")</f>
        <v>#REF!</v>
      </c>
      <c r="AF51" s="53" t="e">
        <f>IF(AND(#REF!="Muy Baja",#REF!="Mayor"),CONCATENATE("R6C",#REF!),"")</f>
        <v>#REF!</v>
      </c>
      <c r="AG51" s="54" t="e">
        <f>IF(AND(#REF!="Muy Baja",#REF!="Mayor"),CONCATENATE("R6C",#REF!),"")</f>
        <v>#REF!</v>
      </c>
      <c r="AH51" s="55" t="e">
        <f>IF(AND(#REF!="Muy Baja",#REF!="Catastrófico"),CONCATENATE("R6C",#REF!),"")</f>
        <v>#REF!</v>
      </c>
      <c r="AI51" s="56" t="e">
        <f>IF(AND(#REF!="Muy Baja",#REF!="Catastrófico"),CONCATENATE("R6C",#REF!),"")</f>
        <v>#REF!</v>
      </c>
      <c r="AJ51" s="56" t="e">
        <f>IF(AND(#REF!="Muy Baja",#REF!="Catastrófico"),CONCATENATE("R6C",#REF!),"")</f>
        <v>#REF!</v>
      </c>
      <c r="AK51" s="56" t="e">
        <f>IF(AND(#REF!="Muy Baja",#REF!="Catastrófico"),CONCATENATE("R6C",#REF!),"")</f>
        <v>#REF!</v>
      </c>
      <c r="AL51" s="56" t="e">
        <f>IF(AND(#REF!="Muy Baja",#REF!="Catastrófico"),CONCATENATE("R6C",#REF!),"")</f>
        <v>#REF!</v>
      </c>
      <c r="AM51" s="57" t="e">
        <f>IF(AND(#REF!="Muy Baja",#REF!="Catastrófico"),CONCATENATE("R6C",#REF!),"")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35">
      <c r="A52" s="83"/>
      <c r="B52" s="243"/>
      <c r="C52" s="243"/>
      <c r="D52" s="244"/>
      <c r="E52" s="342"/>
      <c r="F52" s="341"/>
      <c r="G52" s="341"/>
      <c r="H52" s="341"/>
      <c r="I52" s="357"/>
      <c r="J52" s="76" t="e">
        <f>IF(AND(#REF!="Muy Baja",#REF!="Leve"),CONCATENATE("R7C",#REF!),"")</f>
        <v>#REF!</v>
      </c>
      <c r="K52" s="77" t="e">
        <f>IF(AND(#REF!="Muy Baja",#REF!="Leve"),CONCATENATE("R7C",#REF!),"")</f>
        <v>#REF!</v>
      </c>
      <c r="L52" s="77" t="e">
        <f>IF(AND(#REF!="Muy Baja",#REF!="Leve"),CONCATENATE("R7C",#REF!),"")</f>
        <v>#REF!</v>
      </c>
      <c r="M52" s="77" t="e">
        <f>IF(AND(#REF!="Muy Baja",#REF!="Leve"),CONCATENATE("R7C",#REF!),"")</f>
        <v>#REF!</v>
      </c>
      <c r="N52" s="77" t="e">
        <f>IF(AND(#REF!="Muy Baja",#REF!="Leve"),CONCATENATE("R7C",#REF!),"")</f>
        <v>#REF!</v>
      </c>
      <c r="O52" s="78" t="e">
        <f>IF(AND(#REF!="Muy Baja",#REF!="Leve"),CONCATENATE("R7C",#REF!),"")</f>
        <v>#REF!</v>
      </c>
      <c r="P52" s="76" t="e">
        <f>IF(AND(#REF!="Muy Baja",#REF!="Menor"),CONCATENATE("R7C",#REF!),"")</f>
        <v>#REF!</v>
      </c>
      <c r="Q52" s="77" t="e">
        <f>IF(AND(#REF!="Muy Baja",#REF!="Menor"),CONCATENATE("R7C",#REF!),"")</f>
        <v>#REF!</v>
      </c>
      <c r="R52" s="77" t="e">
        <f>IF(AND(#REF!="Muy Baja",#REF!="Menor"),CONCATENATE("R7C",#REF!),"")</f>
        <v>#REF!</v>
      </c>
      <c r="S52" s="77" t="e">
        <f>IF(AND(#REF!="Muy Baja",#REF!="Menor"),CONCATENATE("R7C",#REF!),"")</f>
        <v>#REF!</v>
      </c>
      <c r="T52" s="77" t="e">
        <f>IF(AND(#REF!="Muy Baja",#REF!="Menor"),CONCATENATE("R7C",#REF!),"")</f>
        <v>#REF!</v>
      </c>
      <c r="U52" s="78" t="e">
        <f>IF(AND(#REF!="Muy Baja",#REF!="Menor"),CONCATENATE("R7C",#REF!),"")</f>
        <v>#REF!</v>
      </c>
      <c r="V52" s="67" t="e">
        <f>IF(AND(#REF!="Muy Baja",#REF!="Moderado"),CONCATENATE("R7C",#REF!),"")</f>
        <v>#REF!</v>
      </c>
      <c r="W52" s="68" t="e">
        <f>IF(AND(#REF!="Muy Baja",#REF!="Moderado"),CONCATENATE("R7C",#REF!),"")</f>
        <v>#REF!</v>
      </c>
      <c r="X52" s="68" t="e">
        <f>IF(AND(#REF!="Muy Baja",#REF!="Moderado"),CONCATENATE("R7C",#REF!),"")</f>
        <v>#REF!</v>
      </c>
      <c r="Y52" s="68" t="e">
        <f>IF(AND(#REF!="Muy Baja",#REF!="Moderado"),CONCATENATE("R7C",#REF!),"")</f>
        <v>#REF!</v>
      </c>
      <c r="Z52" s="68" t="e">
        <f>IF(AND(#REF!="Muy Baja",#REF!="Moderado"),CONCATENATE("R7C",#REF!),"")</f>
        <v>#REF!</v>
      </c>
      <c r="AA52" s="69" t="e">
        <f>IF(AND(#REF!="Muy Baja",#REF!="Moderado"),CONCATENATE("R7C",#REF!),"")</f>
        <v>#REF!</v>
      </c>
      <c r="AB52" s="52" t="e">
        <f>IF(AND(#REF!="Muy Baja",#REF!="Mayor"),CONCATENATE("R7C",#REF!),"")</f>
        <v>#REF!</v>
      </c>
      <c r="AC52" s="53" t="e">
        <f>IF(AND(#REF!="Muy Baja",#REF!="Mayor"),CONCATENATE("R7C",#REF!),"")</f>
        <v>#REF!</v>
      </c>
      <c r="AD52" s="53" t="e">
        <f>IF(AND(#REF!="Muy Baja",#REF!="Mayor"),CONCATENATE("R7C",#REF!),"")</f>
        <v>#REF!</v>
      </c>
      <c r="AE52" s="53" t="e">
        <f>IF(AND(#REF!="Muy Baja",#REF!="Mayor"),CONCATENATE("R7C",#REF!),"")</f>
        <v>#REF!</v>
      </c>
      <c r="AF52" s="53" t="e">
        <f>IF(AND(#REF!="Muy Baja",#REF!="Mayor"),CONCATENATE("R7C",#REF!),"")</f>
        <v>#REF!</v>
      </c>
      <c r="AG52" s="54" t="e">
        <f>IF(AND(#REF!="Muy Baja",#REF!="Mayor"),CONCATENATE("R7C",#REF!),"")</f>
        <v>#REF!</v>
      </c>
      <c r="AH52" s="55" t="e">
        <f>IF(AND(#REF!="Muy Baja",#REF!="Catastrófico"),CONCATENATE("R7C",#REF!),"")</f>
        <v>#REF!</v>
      </c>
      <c r="AI52" s="56" t="e">
        <f>IF(AND(#REF!="Muy Baja",#REF!="Catastrófico"),CONCATENATE("R7C",#REF!),"")</f>
        <v>#REF!</v>
      </c>
      <c r="AJ52" s="56" t="e">
        <f>IF(AND(#REF!="Muy Baja",#REF!="Catastrófico"),CONCATENATE("R7C",#REF!),"")</f>
        <v>#REF!</v>
      </c>
      <c r="AK52" s="56" t="e">
        <f>IF(AND(#REF!="Muy Baja",#REF!="Catastrófico"),CONCATENATE("R7C",#REF!),"")</f>
        <v>#REF!</v>
      </c>
      <c r="AL52" s="56" t="e">
        <f>IF(AND(#REF!="Muy Baja",#REF!="Catastrófico"),CONCATENATE("R7C",#REF!),"")</f>
        <v>#REF!</v>
      </c>
      <c r="AM52" s="57" t="e">
        <f>IF(AND(#REF!="Muy Baja",#REF!="Catastrófico"),CONCATENATE("R7C",#REF!),"")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35">
      <c r="A53" s="83"/>
      <c r="B53" s="243"/>
      <c r="C53" s="243"/>
      <c r="D53" s="244"/>
      <c r="E53" s="342"/>
      <c r="F53" s="341"/>
      <c r="G53" s="341"/>
      <c r="H53" s="341"/>
      <c r="I53" s="357"/>
      <c r="J53" s="76" t="e">
        <f>IF(AND(#REF!="Muy Baja",#REF!="Leve"),CONCATENATE("R8C",#REF!),"")</f>
        <v>#REF!</v>
      </c>
      <c r="K53" s="77" t="e">
        <f>IF(AND(#REF!="Muy Baja",#REF!="Leve"),CONCATENATE("R8C",#REF!),"")</f>
        <v>#REF!</v>
      </c>
      <c r="L53" s="77" t="e">
        <f>IF(AND(#REF!="Muy Baja",#REF!="Leve"),CONCATENATE("R8C",#REF!),"")</f>
        <v>#REF!</v>
      </c>
      <c r="M53" s="77" t="e">
        <f>IF(AND(#REF!="Muy Baja",#REF!="Leve"),CONCATENATE("R8C",#REF!),"")</f>
        <v>#REF!</v>
      </c>
      <c r="N53" s="77" t="e">
        <f>IF(AND(#REF!="Muy Baja",#REF!="Leve"),CONCATENATE("R8C",#REF!),"")</f>
        <v>#REF!</v>
      </c>
      <c r="O53" s="78" t="e">
        <f>IF(AND(#REF!="Muy Baja",#REF!="Leve"),CONCATENATE("R8C",#REF!),"")</f>
        <v>#REF!</v>
      </c>
      <c r="P53" s="76" t="e">
        <f>IF(AND(#REF!="Muy Baja",#REF!="Menor"),CONCATENATE("R8C",#REF!),"")</f>
        <v>#REF!</v>
      </c>
      <c r="Q53" s="77" t="e">
        <f>IF(AND(#REF!="Muy Baja",#REF!="Menor"),CONCATENATE("R8C",#REF!),"")</f>
        <v>#REF!</v>
      </c>
      <c r="R53" s="77" t="e">
        <f>IF(AND(#REF!="Muy Baja",#REF!="Menor"),CONCATENATE("R8C",#REF!),"")</f>
        <v>#REF!</v>
      </c>
      <c r="S53" s="77" t="e">
        <f>IF(AND(#REF!="Muy Baja",#REF!="Menor"),CONCATENATE("R8C",#REF!),"")</f>
        <v>#REF!</v>
      </c>
      <c r="T53" s="77" t="e">
        <f>IF(AND(#REF!="Muy Baja",#REF!="Menor"),CONCATENATE("R8C",#REF!),"")</f>
        <v>#REF!</v>
      </c>
      <c r="U53" s="78" t="e">
        <f>IF(AND(#REF!="Muy Baja",#REF!="Menor"),CONCATENATE("R8C",#REF!),"")</f>
        <v>#REF!</v>
      </c>
      <c r="V53" s="67" t="e">
        <f>IF(AND(#REF!="Muy Baja",#REF!="Moderado"),CONCATENATE("R8C",#REF!),"")</f>
        <v>#REF!</v>
      </c>
      <c r="W53" s="68" t="e">
        <f>IF(AND(#REF!="Muy Baja",#REF!="Moderado"),CONCATENATE("R8C",#REF!),"")</f>
        <v>#REF!</v>
      </c>
      <c r="X53" s="68" t="e">
        <f>IF(AND(#REF!="Muy Baja",#REF!="Moderado"),CONCATENATE("R8C",#REF!),"")</f>
        <v>#REF!</v>
      </c>
      <c r="Y53" s="68" t="e">
        <f>IF(AND(#REF!="Muy Baja",#REF!="Moderado"),CONCATENATE("R8C",#REF!),"")</f>
        <v>#REF!</v>
      </c>
      <c r="Z53" s="68" t="e">
        <f>IF(AND(#REF!="Muy Baja",#REF!="Moderado"),CONCATENATE("R8C",#REF!),"")</f>
        <v>#REF!</v>
      </c>
      <c r="AA53" s="69" t="e">
        <f>IF(AND(#REF!="Muy Baja",#REF!="Moderado"),CONCATENATE("R8C",#REF!),"")</f>
        <v>#REF!</v>
      </c>
      <c r="AB53" s="52" t="e">
        <f>IF(AND(#REF!="Muy Baja",#REF!="Mayor"),CONCATENATE("R8C",#REF!),"")</f>
        <v>#REF!</v>
      </c>
      <c r="AC53" s="53" t="e">
        <f>IF(AND(#REF!="Muy Baja",#REF!="Mayor"),CONCATENATE("R8C",#REF!),"")</f>
        <v>#REF!</v>
      </c>
      <c r="AD53" s="53" t="e">
        <f>IF(AND(#REF!="Muy Baja",#REF!="Mayor"),CONCATENATE("R8C",#REF!),"")</f>
        <v>#REF!</v>
      </c>
      <c r="AE53" s="53" t="e">
        <f>IF(AND(#REF!="Muy Baja",#REF!="Mayor"),CONCATENATE("R8C",#REF!),"")</f>
        <v>#REF!</v>
      </c>
      <c r="AF53" s="53" t="e">
        <f>IF(AND(#REF!="Muy Baja",#REF!="Mayor"),CONCATENATE("R8C",#REF!),"")</f>
        <v>#REF!</v>
      </c>
      <c r="AG53" s="54" t="e">
        <f>IF(AND(#REF!="Muy Baja",#REF!="Mayor"),CONCATENATE("R8C",#REF!),"")</f>
        <v>#REF!</v>
      </c>
      <c r="AH53" s="55" t="e">
        <f>IF(AND(#REF!="Muy Baja",#REF!="Catastrófico"),CONCATENATE("R8C",#REF!),"")</f>
        <v>#REF!</v>
      </c>
      <c r="AI53" s="56" t="e">
        <f>IF(AND(#REF!="Muy Baja",#REF!="Catastrófico"),CONCATENATE("R8C",#REF!),"")</f>
        <v>#REF!</v>
      </c>
      <c r="AJ53" s="56" t="e">
        <f>IF(AND(#REF!="Muy Baja",#REF!="Catastrófico"),CONCATENATE("R8C",#REF!),"")</f>
        <v>#REF!</v>
      </c>
      <c r="AK53" s="56" t="e">
        <f>IF(AND(#REF!="Muy Baja",#REF!="Catastrófico"),CONCATENATE("R8C",#REF!),"")</f>
        <v>#REF!</v>
      </c>
      <c r="AL53" s="56" t="e">
        <f>IF(AND(#REF!="Muy Baja",#REF!="Catastrófico"),CONCATENATE("R8C",#REF!),"")</f>
        <v>#REF!</v>
      </c>
      <c r="AM53" s="57" t="e">
        <f>IF(AND(#REF!="Muy Baja",#REF!="Catastrófico"),CONCATENATE("R8C",#REF!),"")</f>
        <v>#REF!</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35">
      <c r="A54" s="83"/>
      <c r="B54" s="243"/>
      <c r="C54" s="243"/>
      <c r="D54" s="244"/>
      <c r="E54" s="342"/>
      <c r="F54" s="341"/>
      <c r="G54" s="341"/>
      <c r="H54" s="341"/>
      <c r="I54" s="357"/>
      <c r="J54" s="76" t="e">
        <f>IF(AND(#REF!="Muy Baja",#REF!="Leve"),CONCATENATE("R9C",#REF!),"")</f>
        <v>#REF!</v>
      </c>
      <c r="K54" s="77" t="e">
        <f>IF(AND(#REF!="Muy Baja",#REF!="Leve"),CONCATENATE("R9C",#REF!),"")</f>
        <v>#REF!</v>
      </c>
      <c r="L54" s="77" t="e">
        <f>IF(AND(#REF!="Muy Baja",#REF!="Leve"),CONCATENATE("R9C",#REF!),"")</f>
        <v>#REF!</v>
      </c>
      <c r="M54" s="77" t="e">
        <f>IF(AND(#REF!="Muy Baja",#REF!="Leve"),CONCATENATE("R9C",#REF!),"")</f>
        <v>#REF!</v>
      </c>
      <c r="N54" s="77" t="e">
        <f>IF(AND(#REF!="Muy Baja",#REF!="Leve"),CONCATENATE("R9C",#REF!),"")</f>
        <v>#REF!</v>
      </c>
      <c r="O54" s="78" t="e">
        <f>IF(AND(#REF!="Muy Baja",#REF!="Leve"),CONCATENATE("R9C",#REF!),"")</f>
        <v>#REF!</v>
      </c>
      <c r="P54" s="76" t="e">
        <f>IF(AND(#REF!="Muy Baja",#REF!="Menor"),CONCATENATE("R9C",#REF!),"")</f>
        <v>#REF!</v>
      </c>
      <c r="Q54" s="77" t="e">
        <f>IF(AND(#REF!="Muy Baja",#REF!="Menor"),CONCATENATE("R9C",#REF!),"")</f>
        <v>#REF!</v>
      </c>
      <c r="R54" s="77" t="e">
        <f>IF(AND(#REF!="Muy Baja",#REF!="Menor"),CONCATENATE("R9C",#REF!),"")</f>
        <v>#REF!</v>
      </c>
      <c r="S54" s="77" t="e">
        <f>IF(AND(#REF!="Muy Baja",#REF!="Menor"),CONCATENATE("R9C",#REF!),"")</f>
        <v>#REF!</v>
      </c>
      <c r="T54" s="77" t="e">
        <f>IF(AND(#REF!="Muy Baja",#REF!="Menor"),CONCATENATE("R9C",#REF!),"")</f>
        <v>#REF!</v>
      </c>
      <c r="U54" s="78" t="e">
        <f>IF(AND(#REF!="Muy Baja",#REF!="Menor"),CONCATENATE("R9C",#REF!),"")</f>
        <v>#REF!</v>
      </c>
      <c r="V54" s="67" t="e">
        <f>IF(AND(#REF!="Muy Baja",#REF!="Moderado"),CONCATENATE("R9C",#REF!),"")</f>
        <v>#REF!</v>
      </c>
      <c r="W54" s="68" t="e">
        <f>IF(AND(#REF!="Muy Baja",#REF!="Moderado"),CONCATENATE("R9C",#REF!),"")</f>
        <v>#REF!</v>
      </c>
      <c r="X54" s="68" t="e">
        <f>IF(AND(#REF!="Muy Baja",#REF!="Moderado"),CONCATENATE("R9C",#REF!),"")</f>
        <v>#REF!</v>
      </c>
      <c r="Y54" s="68" t="e">
        <f>IF(AND(#REF!="Muy Baja",#REF!="Moderado"),CONCATENATE("R9C",#REF!),"")</f>
        <v>#REF!</v>
      </c>
      <c r="Z54" s="68" t="e">
        <f>IF(AND(#REF!="Muy Baja",#REF!="Moderado"),CONCATENATE("R9C",#REF!),"")</f>
        <v>#REF!</v>
      </c>
      <c r="AA54" s="69" t="e">
        <f>IF(AND(#REF!="Muy Baja",#REF!="Moderado"),CONCATENATE("R9C",#REF!),"")</f>
        <v>#REF!</v>
      </c>
      <c r="AB54" s="52" t="e">
        <f>IF(AND(#REF!="Muy Baja",#REF!="Mayor"),CONCATENATE("R9C",#REF!),"")</f>
        <v>#REF!</v>
      </c>
      <c r="AC54" s="53" t="e">
        <f>IF(AND(#REF!="Muy Baja",#REF!="Mayor"),CONCATENATE("R9C",#REF!),"")</f>
        <v>#REF!</v>
      </c>
      <c r="AD54" s="53" t="e">
        <f>IF(AND(#REF!="Muy Baja",#REF!="Mayor"),CONCATENATE("R9C",#REF!),"")</f>
        <v>#REF!</v>
      </c>
      <c r="AE54" s="53" t="e">
        <f>IF(AND(#REF!="Muy Baja",#REF!="Mayor"),CONCATENATE("R9C",#REF!),"")</f>
        <v>#REF!</v>
      </c>
      <c r="AF54" s="53" t="e">
        <f>IF(AND(#REF!="Muy Baja",#REF!="Mayor"),CONCATENATE("R9C",#REF!),"")</f>
        <v>#REF!</v>
      </c>
      <c r="AG54" s="54" t="e">
        <f>IF(AND(#REF!="Muy Baja",#REF!="Mayor"),CONCATENATE("R9C",#REF!),"")</f>
        <v>#REF!</v>
      </c>
      <c r="AH54" s="55" t="e">
        <f>IF(AND(#REF!="Muy Baja",#REF!="Catastrófico"),CONCATENATE("R9C",#REF!),"")</f>
        <v>#REF!</v>
      </c>
      <c r="AI54" s="56" t="e">
        <f>IF(AND(#REF!="Muy Baja",#REF!="Catastrófico"),CONCATENATE("R9C",#REF!),"")</f>
        <v>#REF!</v>
      </c>
      <c r="AJ54" s="56" t="e">
        <f>IF(AND(#REF!="Muy Baja",#REF!="Catastrófico"),CONCATENATE("R9C",#REF!),"")</f>
        <v>#REF!</v>
      </c>
      <c r="AK54" s="56" t="e">
        <f>IF(AND(#REF!="Muy Baja",#REF!="Catastrófico"),CONCATENATE("R9C",#REF!),"")</f>
        <v>#REF!</v>
      </c>
      <c r="AL54" s="56" t="e">
        <f>IF(AND(#REF!="Muy Baja",#REF!="Catastrófico"),CONCATENATE("R9C",#REF!),"")</f>
        <v>#REF!</v>
      </c>
      <c r="AM54" s="57" t="e">
        <f>IF(AND(#REF!="Muy Baja",#REF!="Catastrófico"),CONCATENATE("R9C",#REF!),"")</f>
        <v>#REF!</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4">
      <c r="A55" s="83"/>
      <c r="B55" s="243"/>
      <c r="C55" s="243"/>
      <c r="D55" s="244"/>
      <c r="E55" s="343"/>
      <c r="F55" s="344"/>
      <c r="G55" s="344"/>
      <c r="H55" s="344"/>
      <c r="I55" s="358"/>
      <c r="J55" s="79" t="e">
        <f>IF(AND(#REF!="Muy Baja",#REF!="Leve"),CONCATENATE("R10C",#REF!),"")</f>
        <v>#REF!</v>
      </c>
      <c r="K55" s="80" t="e">
        <f>IF(AND(#REF!="Muy Baja",#REF!="Leve"),CONCATENATE("R10C",#REF!),"")</f>
        <v>#REF!</v>
      </c>
      <c r="L55" s="80" t="e">
        <f>IF(AND(#REF!="Muy Baja",#REF!="Leve"),CONCATENATE("R10C",#REF!),"")</f>
        <v>#REF!</v>
      </c>
      <c r="M55" s="80" t="e">
        <f>IF(AND(#REF!="Muy Baja",#REF!="Leve"),CONCATENATE("R10C",#REF!),"")</f>
        <v>#REF!</v>
      </c>
      <c r="N55" s="80" t="e">
        <f>IF(AND(#REF!="Muy Baja",#REF!="Leve"),CONCATENATE("R10C",#REF!),"")</f>
        <v>#REF!</v>
      </c>
      <c r="O55" s="81" t="e">
        <f>IF(AND(#REF!="Muy Baja",#REF!="Leve"),CONCATENATE("R10C",#REF!),"")</f>
        <v>#REF!</v>
      </c>
      <c r="P55" s="79" t="e">
        <f>IF(AND(#REF!="Muy Baja",#REF!="Menor"),CONCATENATE("R10C",#REF!),"")</f>
        <v>#REF!</v>
      </c>
      <c r="Q55" s="80" t="e">
        <f>IF(AND(#REF!="Muy Baja",#REF!="Menor"),CONCATENATE("R10C",#REF!),"")</f>
        <v>#REF!</v>
      </c>
      <c r="R55" s="80" t="e">
        <f>IF(AND(#REF!="Muy Baja",#REF!="Menor"),CONCATENATE("R10C",#REF!),"")</f>
        <v>#REF!</v>
      </c>
      <c r="S55" s="80" t="e">
        <f>IF(AND(#REF!="Muy Baja",#REF!="Menor"),CONCATENATE("R10C",#REF!),"")</f>
        <v>#REF!</v>
      </c>
      <c r="T55" s="80" t="e">
        <f>IF(AND(#REF!="Muy Baja",#REF!="Menor"),CONCATENATE("R10C",#REF!),"")</f>
        <v>#REF!</v>
      </c>
      <c r="U55" s="81" t="e">
        <f>IF(AND(#REF!="Muy Baja",#REF!="Menor"),CONCATENATE("R10C",#REF!),"")</f>
        <v>#REF!</v>
      </c>
      <c r="V55" s="70" t="e">
        <f>IF(AND(#REF!="Muy Baja",#REF!="Moderado"),CONCATENATE("R10C",#REF!),"")</f>
        <v>#REF!</v>
      </c>
      <c r="W55" s="71" t="e">
        <f>IF(AND(#REF!="Muy Baja",#REF!="Moderado"),CONCATENATE("R10C",#REF!),"")</f>
        <v>#REF!</v>
      </c>
      <c r="X55" s="71" t="e">
        <f>IF(AND(#REF!="Muy Baja",#REF!="Moderado"),CONCATENATE("R10C",#REF!),"")</f>
        <v>#REF!</v>
      </c>
      <c r="Y55" s="71" t="e">
        <f>IF(AND(#REF!="Muy Baja",#REF!="Moderado"),CONCATENATE("R10C",#REF!),"")</f>
        <v>#REF!</v>
      </c>
      <c r="Z55" s="71" t="e">
        <f>IF(AND(#REF!="Muy Baja",#REF!="Moderado"),CONCATENATE("R10C",#REF!),"")</f>
        <v>#REF!</v>
      </c>
      <c r="AA55" s="72" t="e">
        <f>IF(AND(#REF!="Muy Baja",#REF!="Moderado"),CONCATENATE("R10C",#REF!),"")</f>
        <v>#REF!</v>
      </c>
      <c r="AB55" s="58" t="e">
        <f>IF(AND(#REF!="Muy Baja",#REF!="Mayor"),CONCATENATE("R10C",#REF!),"")</f>
        <v>#REF!</v>
      </c>
      <c r="AC55" s="59" t="e">
        <f>IF(AND(#REF!="Muy Baja",#REF!="Mayor"),CONCATENATE("R10C",#REF!),"")</f>
        <v>#REF!</v>
      </c>
      <c r="AD55" s="59" t="e">
        <f>IF(AND(#REF!="Muy Baja",#REF!="Mayor"),CONCATENATE("R10C",#REF!),"")</f>
        <v>#REF!</v>
      </c>
      <c r="AE55" s="59" t="e">
        <f>IF(AND(#REF!="Muy Baja",#REF!="Mayor"),CONCATENATE("R10C",#REF!),"")</f>
        <v>#REF!</v>
      </c>
      <c r="AF55" s="59" t="e">
        <f>IF(AND(#REF!="Muy Baja",#REF!="Mayor"),CONCATENATE("R10C",#REF!),"")</f>
        <v>#REF!</v>
      </c>
      <c r="AG55" s="60" t="e">
        <f>IF(AND(#REF!="Muy Baja",#REF!="Mayor"),CONCATENATE("R10C",#REF!),"")</f>
        <v>#REF!</v>
      </c>
      <c r="AH55" s="61" t="e">
        <f>IF(AND(#REF!="Muy Baja",#REF!="Catastrófico"),CONCATENATE("R10C",#REF!),"")</f>
        <v>#REF!</v>
      </c>
      <c r="AI55" s="62" t="e">
        <f>IF(AND(#REF!="Muy Baja",#REF!="Catastrófico"),CONCATENATE("R10C",#REF!),"")</f>
        <v>#REF!</v>
      </c>
      <c r="AJ55" s="62" t="e">
        <f>IF(AND(#REF!="Muy Baja",#REF!="Catastrófico"),CONCATENATE("R10C",#REF!),"")</f>
        <v>#REF!</v>
      </c>
      <c r="AK55" s="62" t="e">
        <f>IF(AND(#REF!="Muy Baja",#REF!="Catastrófico"),CONCATENATE("R10C",#REF!),"")</f>
        <v>#REF!</v>
      </c>
      <c r="AL55" s="62" t="e">
        <f>IF(AND(#REF!="Muy Baja",#REF!="Catastrófico"),CONCATENATE("R10C",#REF!),"")</f>
        <v>#REF!</v>
      </c>
      <c r="AM55" s="63" t="e">
        <f>IF(AND(#REF!="Muy Baja",#REF!="Catastrófico"),CONCATENATE("R10C",#REF!),"")</f>
        <v>#REF!</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35">
      <c r="A56" s="83"/>
      <c r="B56" s="83"/>
      <c r="C56" s="83"/>
      <c r="D56" s="83"/>
      <c r="E56" s="83"/>
      <c r="F56" s="83"/>
      <c r="G56" s="83"/>
      <c r="H56" s="83"/>
      <c r="I56" s="83"/>
      <c r="J56" s="338" t="s">
        <v>112</v>
      </c>
      <c r="K56" s="339"/>
      <c r="L56" s="339"/>
      <c r="M56" s="339"/>
      <c r="N56" s="339"/>
      <c r="O56" s="356"/>
      <c r="P56" s="338" t="s">
        <v>111</v>
      </c>
      <c r="Q56" s="339"/>
      <c r="R56" s="339"/>
      <c r="S56" s="339"/>
      <c r="T56" s="339"/>
      <c r="U56" s="356"/>
      <c r="V56" s="338" t="s">
        <v>110</v>
      </c>
      <c r="W56" s="339"/>
      <c r="X56" s="339"/>
      <c r="Y56" s="339"/>
      <c r="Z56" s="339"/>
      <c r="AA56" s="356"/>
      <c r="AB56" s="338" t="s">
        <v>109</v>
      </c>
      <c r="AC56" s="377"/>
      <c r="AD56" s="339"/>
      <c r="AE56" s="339"/>
      <c r="AF56" s="339"/>
      <c r="AG56" s="356"/>
      <c r="AH56" s="338" t="s">
        <v>108</v>
      </c>
      <c r="AI56" s="339"/>
      <c r="AJ56" s="339"/>
      <c r="AK56" s="339"/>
      <c r="AL56" s="339"/>
      <c r="AM56" s="35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35">
      <c r="A57" s="83"/>
      <c r="B57" s="83"/>
      <c r="C57" s="83"/>
      <c r="D57" s="83"/>
      <c r="E57" s="83"/>
      <c r="F57" s="83"/>
      <c r="G57" s="83"/>
      <c r="H57" s="83"/>
      <c r="I57" s="83"/>
      <c r="J57" s="342"/>
      <c r="K57" s="341"/>
      <c r="L57" s="341"/>
      <c r="M57" s="341"/>
      <c r="N57" s="341"/>
      <c r="O57" s="357"/>
      <c r="P57" s="342"/>
      <c r="Q57" s="341"/>
      <c r="R57" s="341"/>
      <c r="S57" s="341"/>
      <c r="T57" s="341"/>
      <c r="U57" s="357"/>
      <c r="V57" s="342"/>
      <c r="W57" s="341"/>
      <c r="X57" s="341"/>
      <c r="Y57" s="341"/>
      <c r="Z57" s="341"/>
      <c r="AA57" s="357"/>
      <c r="AB57" s="342"/>
      <c r="AC57" s="341"/>
      <c r="AD57" s="341"/>
      <c r="AE57" s="341"/>
      <c r="AF57" s="341"/>
      <c r="AG57" s="357"/>
      <c r="AH57" s="342"/>
      <c r="AI57" s="341"/>
      <c r="AJ57" s="341"/>
      <c r="AK57" s="341"/>
      <c r="AL57" s="341"/>
      <c r="AM57" s="35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35">
      <c r="A58" s="83"/>
      <c r="B58" s="83"/>
      <c r="C58" s="83"/>
      <c r="D58" s="83"/>
      <c r="E58" s="83"/>
      <c r="F58" s="83"/>
      <c r="G58" s="83"/>
      <c r="H58" s="83"/>
      <c r="I58" s="83"/>
      <c r="J58" s="342"/>
      <c r="K58" s="341"/>
      <c r="L58" s="341"/>
      <c r="M58" s="341"/>
      <c r="N58" s="341"/>
      <c r="O58" s="357"/>
      <c r="P58" s="342"/>
      <c r="Q58" s="341"/>
      <c r="R58" s="341"/>
      <c r="S58" s="341"/>
      <c r="T58" s="341"/>
      <c r="U58" s="357"/>
      <c r="V58" s="342"/>
      <c r="W58" s="341"/>
      <c r="X58" s="341"/>
      <c r="Y58" s="341"/>
      <c r="Z58" s="341"/>
      <c r="AA58" s="357"/>
      <c r="AB58" s="342"/>
      <c r="AC58" s="341"/>
      <c r="AD58" s="341"/>
      <c r="AE58" s="341"/>
      <c r="AF58" s="341"/>
      <c r="AG58" s="357"/>
      <c r="AH58" s="342"/>
      <c r="AI58" s="341"/>
      <c r="AJ58" s="341"/>
      <c r="AK58" s="341"/>
      <c r="AL58" s="341"/>
      <c r="AM58" s="35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35">
      <c r="A59" s="83"/>
      <c r="B59" s="83"/>
      <c r="C59" s="83"/>
      <c r="D59" s="83"/>
      <c r="E59" s="83"/>
      <c r="F59" s="83"/>
      <c r="G59" s="83"/>
      <c r="H59" s="83"/>
      <c r="I59" s="83"/>
      <c r="J59" s="342"/>
      <c r="K59" s="341"/>
      <c r="L59" s="341"/>
      <c r="M59" s="341"/>
      <c r="N59" s="341"/>
      <c r="O59" s="357"/>
      <c r="P59" s="342"/>
      <c r="Q59" s="341"/>
      <c r="R59" s="341"/>
      <c r="S59" s="341"/>
      <c r="T59" s="341"/>
      <c r="U59" s="357"/>
      <c r="V59" s="342"/>
      <c r="W59" s="341"/>
      <c r="X59" s="341"/>
      <c r="Y59" s="341"/>
      <c r="Z59" s="341"/>
      <c r="AA59" s="357"/>
      <c r="AB59" s="342"/>
      <c r="AC59" s="341"/>
      <c r="AD59" s="341"/>
      <c r="AE59" s="341"/>
      <c r="AF59" s="341"/>
      <c r="AG59" s="357"/>
      <c r="AH59" s="342"/>
      <c r="AI59" s="341"/>
      <c r="AJ59" s="341"/>
      <c r="AK59" s="341"/>
      <c r="AL59" s="341"/>
      <c r="AM59" s="35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35">
      <c r="A60" s="83"/>
      <c r="B60" s="83"/>
      <c r="C60" s="83"/>
      <c r="D60" s="83"/>
      <c r="E60" s="83"/>
      <c r="F60" s="83"/>
      <c r="G60" s="83"/>
      <c r="H60" s="83"/>
      <c r="I60" s="83"/>
      <c r="J60" s="342"/>
      <c r="K60" s="341"/>
      <c r="L60" s="341"/>
      <c r="M60" s="341"/>
      <c r="N60" s="341"/>
      <c r="O60" s="357"/>
      <c r="P60" s="342"/>
      <c r="Q60" s="341"/>
      <c r="R60" s="341"/>
      <c r="S60" s="341"/>
      <c r="T60" s="341"/>
      <c r="U60" s="357"/>
      <c r="V60" s="342"/>
      <c r="W60" s="341"/>
      <c r="X60" s="341"/>
      <c r="Y60" s="341"/>
      <c r="Z60" s="341"/>
      <c r="AA60" s="357"/>
      <c r="AB60" s="342"/>
      <c r="AC60" s="341"/>
      <c r="AD60" s="341"/>
      <c r="AE60" s="341"/>
      <c r="AF60" s="341"/>
      <c r="AG60" s="357"/>
      <c r="AH60" s="342"/>
      <c r="AI60" s="341"/>
      <c r="AJ60" s="341"/>
      <c r="AK60" s="341"/>
      <c r="AL60" s="341"/>
      <c r="AM60" s="35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 thickBot="1" x14ac:dyDescent="0.4">
      <c r="A61" s="83"/>
      <c r="B61" s="83"/>
      <c r="C61" s="83"/>
      <c r="D61" s="83"/>
      <c r="E61" s="83"/>
      <c r="F61" s="83"/>
      <c r="G61" s="83"/>
      <c r="H61" s="83"/>
      <c r="I61" s="83"/>
      <c r="J61" s="343"/>
      <c r="K61" s="344"/>
      <c r="L61" s="344"/>
      <c r="M61" s="344"/>
      <c r="N61" s="344"/>
      <c r="O61" s="358"/>
      <c r="P61" s="343"/>
      <c r="Q61" s="344"/>
      <c r="R61" s="344"/>
      <c r="S61" s="344"/>
      <c r="T61" s="344"/>
      <c r="U61" s="358"/>
      <c r="V61" s="343"/>
      <c r="W61" s="344"/>
      <c r="X61" s="344"/>
      <c r="Y61" s="344"/>
      <c r="Z61" s="344"/>
      <c r="AA61" s="358"/>
      <c r="AB61" s="343"/>
      <c r="AC61" s="344"/>
      <c r="AD61" s="344"/>
      <c r="AE61" s="344"/>
      <c r="AF61" s="344"/>
      <c r="AG61" s="358"/>
      <c r="AH61" s="343"/>
      <c r="AI61" s="344"/>
      <c r="AJ61" s="344"/>
      <c r="AK61" s="344"/>
      <c r="AL61" s="344"/>
      <c r="AM61" s="35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3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3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3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3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3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3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3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3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3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3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3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3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3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3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3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3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3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3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3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3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3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3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3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3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3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3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3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3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3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3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3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3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3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3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3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3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3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3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3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3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3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3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3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3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3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3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3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3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3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3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3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3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3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3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3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3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3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3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3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3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3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3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3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3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3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3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3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3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3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3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3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3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3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3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3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3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3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3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3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3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3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3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3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3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3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3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3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3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3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3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3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3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3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3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3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3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3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3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3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3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3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3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3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3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3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3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3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3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3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3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3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3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3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3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3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3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3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3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3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3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3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3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3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3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3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3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3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3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3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3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3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3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3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3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3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3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3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3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3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3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3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3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3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3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3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3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3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3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3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3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3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3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3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3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3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3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3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3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3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3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3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3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3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3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3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3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3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3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3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3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3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3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3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3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3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3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3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3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3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3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3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3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35">
      <c r="A245" s="83"/>
    </row>
    <row r="246" spans="1:60" x14ac:dyDescent="0.35">
      <c r="A246" s="83"/>
    </row>
    <row r="247" spans="1:60" x14ac:dyDescent="0.35">
      <c r="A247" s="83"/>
    </row>
    <row r="248" spans="1:60" x14ac:dyDescent="0.3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5">
    <tabColor rgb="FF00B0F0"/>
  </sheetPr>
  <dimension ref="A1:AK55"/>
  <sheetViews>
    <sheetView zoomScale="90" zoomScaleNormal="90" workbookViewId="0">
      <selection activeCell="C8" sqref="C8"/>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83"/>
      <c r="B1" s="378" t="s">
        <v>55</v>
      </c>
      <c r="C1" s="378"/>
      <c r="D1" s="378"/>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3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 x14ac:dyDescent="0.3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0" x14ac:dyDescent="0.3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0" x14ac:dyDescent="0.3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0" x14ac:dyDescent="0.3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5" x14ac:dyDescent="0.3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0" x14ac:dyDescent="0.3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3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x14ac:dyDescent="0.3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3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3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3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3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3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3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3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3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3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3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3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3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3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3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3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3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3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3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3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3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3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3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35">
      <c r="A35" s="83"/>
    </row>
    <row r="36" spans="1:31" x14ac:dyDescent="0.35">
      <c r="A36" s="83"/>
    </row>
    <row r="37" spans="1:31" x14ac:dyDescent="0.35">
      <c r="A37" s="83"/>
    </row>
    <row r="38" spans="1:31" x14ac:dyDescent="0.35">
      <c r="A38" s="83"/>
    </row>
    <row r="39" spans="1:31" x14ac:dyDescent="0.35">
      <c r="A39" s="83"/>
    </row>
    <row r="40" spans="1:31" x14ac:dyDescent="0.35">
      <c r="A40" s="83"/>
    </row>
    <row r="41" spans="1:31" x14ac:dyDescent="0.35">
      <c r="A41" s="83"/>
    </row>
    <row r="42" spans="1:31" x14ac:dyDescent="0.35">
      <c r="A42" s="83"/>
    </row>
    <row r="43" spans="1:31" x14ac:dyDescent="0.35">
      <c r="A43" s="83"/>
    </row>
    <row r="44" spans="1:31" x14ac:dyDescent="0.35">
      <c r="A44" s="83"/>
    </row>
    <row r="45" spans="1:31" x14ac:dyDescent="0.35">
      <c r="A45" s="83"/>
    </row>
    <row r="46" spans="1:31" x14ac:dyDescent="0.35">
      <c r="A46" s="83"/>
    </row>
    <row r="47" spans="1:31" x14ac:dyDescent="0.35">
      <c r="A47" s="83"/>
    </row>
    <row r="48" spans="1:31" x14ac:dyDescent="0.35">
      <c r="A48" s="83"/>
    </row>
    <row r="49" spans="1:1" x14ac:dyDescent="0.35">
      <c r="A49" s="83"/>
    </row>
    <row r="50" spans="1:1" x14ac:dyDescent="0.35">
      <c r="A50" s="83"/>
    </row>
    <row r="51" spans="1:1" x14ac:dyDescent="0.35">
      <c r="A51" s="83"/>
    </row>
    <row r="52" spans="1:1" x14ac:dyDescent="0.35">
      <c r="A52" s="83"/>
    </row>
    <row r="53" spans="1:1" x14ac:dyDescent="0.35">
      <c r="A53" s="83"/>
    </row>
    <row r="54" spans="1:1" x14ac:dyDescent="0.35">
      <c r="A54" s="83"/>
    </row>
    <row r="55" spans="1:1" x14ac:dyDescent="0.35">
      <c r="A55" s="83"/>
    </row>
  </sheetData>
  <mergeCells count="1">
    <mergeCell ref="B1:D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6">
    <tabColor theme="6" tint="-0.249977111117893"/>
  </sheetPr>
  <dimension ref="A1:U232"/>
  <sheetViews>
    <sheetView zoomScale="60" zoomScaleNormal="60" workbookViewId="0">
      <selection activeCell="D7" sqref="D7"/>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83"/>
      <c r="B1" s="379" t="s">
        <v>63</v>
      </c>
      <c r="C1" s="379"/>
      <c r="D1" s="379"/>
      <c r="E1" s="83"/>
      <c r="F1" s="83"/>
      <c r="G1" s="83"/>
      <c r="H1" s="83"/>
      <c r="I1" s="83"/>
      <c r="J1" s="83"/>
      <c r="K1" s="83"/>
      <c r="L1" s="83"/>
      <c r="M1" s="83"/>
      <c r="N1" s="83"/>
      <c r="O1" s="83"/>
      <c r="P1" s="83"/>
      <c r="Q1" s="83"/>
      <c r="R1" s="83"/>
      <c r="S1" s="83"/>
      <c r="T1" s="83"/>
      <c r="U1" s="83"/>
    </row>
    <row r="2" spans="1:21" x14ac:dyDescent="0.35">
      <c r="A2" s="83"/>
      <c r="B2" s="83"/>
      <c r="C2" s="83"/>
      <c r="D2" s="83"/>
      <c r="E2" s="83"/>
      <c r="F2" s="83"/>
      <c r="G2" s="83"/>
      <c r="H2" s="83"/>
      <c r="I2" s="83"/>
      <c r="J2" s="83"/>
      <c r="K2" s="83"/>
      <c r="L2" s="83"/>
      <c r="M2" s="83"/>
      <c r="N2" s="83"/>
      <c r="O2" s="83"/>
      <c r="P2" s="83"/>
      <c r="Q2" s="83"/>
      <c r="R2" s="83"/>
      <c r="S2" s="83"/>
      <c r="T2" s="83"/>
      <c r="U2" s="83"/>
    </row>
    <row r="3" spans="1:21" ht="30.5" x14ac:dyDescent="0.35">
      <c r="A3" s="83"/>
      <c r="B3" s="104"/>
      <c r="C3" s="36" t="s">
        <v>56</v>
      </c>
      <c r="D3" s="36" t="s">
        <v>57</v>
      </c>
      <c r="E3" s="83"/>
      <c r="F3" s="83"/>
      <c r="G3" s="83"/>
      <c r="H3" s="83"/>
      <c r="I3" s="83"/>
      <c r="J3" s="83"/>
      <c r="K3" s="83"/>
      <c r="L3" s="83"/>
      <c r="M3" s="83"/>
      <c r="N3" s="83"/>
      <c r="O3" s="83"/>
      <c r="P3" s="83"/>
      <c r="Q3" s="83"/>
      <c r="R3" s="83"/>
      <c r="S3" s="83"/>
      <c r="T3" s="83"/>
      <c r="U3" s="83"/>
    </row>
    <row r="4" spans="1:21" ht="32.5" x14ac:dyDescent="0.35">
      <c r="A4" s="103" t="s">
        <v>83</v>
      </c>
      <c r="B4" s="39" t="s">
        <v>101</v>
      </c>
      <c r="C4" s="44" t="s">
        <v>158</v>
      </c>
      <c r="D4" s="37" t="s">
        <v>97</v>
      </c>
      <c r="E4" s="83"/>
      <c r="F4" s="83"/>
      <c r="G4" s="83"/>
      <c r="H4" s="83"/>
      <c r="I4" s="83"/>
      <c r="J4" s="83"/>
      <c r="K4" s="83"/>
      <c r="L4" s="83"/>
      <c r="M4" s="83"/>
      <c r="N4" s="83"/>
      <c r="O4" s="83"/>
      <c r="P4" s="83"/>
      <c r="Q4" s="83"/>
      <c r="R4" s="83"/>
      <c r="S4" s="83"/>
      <c r="T4" s="83"/>
      <c r="U4" s="83"/>
    </row>
    <row r="5" spans="1:21" ht="65" x14ac:dyDescent="0.35">
      <c r="A5" s="103" t="s">
        <v>84</v>
      </c>
      <c r="B5" s="40" t="s">
        <v>59</v>
      </c>
      <c r="C5" s="45" t="s">
        <v>93</v>
      </c>
      <c r="D5" s="38" t="s">
        <v>98</v>
      </c>
      <c r="E5" s="83"/>
      <c r="F5" s="83"/>
      <c r="G5" s="83"/>
      <c r="H5" s="83"/>
      <c r="I5" s="83"/>
      <c r="J5" s="83"/>
      <c r="K5" s="83"/>
      <c r="L5" s="83"/>
      <c r="M5" s="83"/>
      <c r="N5" s="83"/>
      <c r="O5" s="83"/>
      <c r="P5" s="83"/>
      <c r="Q5" s="83"/>
      <c r="R5" s="83"/>
      <c r="S5" s="83"/>
      <c r="T5" s="83"/>
      <c r="U5" s="83"/>
    </row>
    <row r="6" spans="1:21" ht="65" x14ac:dyDescent="0.35">
      <c r="A6" s="103" t="s">
        <v>81</v>
      </c>
      <c r="B6" s="41" t="s">
        <v>60</v>
      </c>
      <c r="C6" s="45" t="s">
        <v>94</v>
      </c>
      <c r="D6" s="38" t="s">
        <v>100</v>
      </c>
      <c r="E6" s="83"/>
      <c r="F6" s="83"/>
      <c r="G6" s="83"/>
      <c r="H6" s="83"/>
      <c r="I6" s="83"/>
      <c r="J6" s="83"/>
      <c r="K6" s="83"/>
      <c r="L6" s="83"/>
      <c r="M6" s="83"/>
      <c r="N6" s="83"/>
      <c r="O6" s="83"/>
      <c r="P6" s="83"/>
      <c r="Q6" s="83"/>
      <c r="R6" s="83"/>
      <c r="S6" s="83"/>
      <c r="T6" s="83"/>
      <c r="U6" s="83"/>
    </row>
    <row r="7" spans="1:21" ht="65" x14ac:dyDescent="0.35">
      <c r="A7" s="103" t="s">
        <v>7</v>
      </c>
      <c r="B7" s="42" t="s">
        <v>61</v>
      </c>
      <c r="C7" s="45" t="s">
        <v>95</v>
      </c>
      <c r="D7" s="38" t="s">
        <v>99</v>
      </c>
      <c r="E7" s="83"/>
      <c r="F7" s="83"/>
      <c r="G7" s="83"/>
      <c r="H7" s="83"/>
      <c r="I7" s="83"/>
      <c r="J7" s="83"/>
      <c r="K7" s="83"/>
      <c r="L7" s="83"/>
      <c r="M7" s="83"/>
      <c r="N7" s="83"/>
      <c r="O7" s="83"/>
      <c r="P7" s="83"/>
      <c r="Q7" s="83"/>
      <c r="R7" s="83"/>
      <c r="S7" s="83"/>
      <c r="T7" s="83"/>
      <c r="U7" s="83"/>
    </row>
    <row r="8" spans="1:21" ht="65" x14ac:dyDescent="0.35">
      <c r="A8" s="103" t="s">
        <v>85</v>
      </c>
      <c r="B8" s="43" t="s">
        <v>62</v>
      </c>
      <c r="C8" s="45" t="s">
        <v>96</v>
      </c>
      <c r="D8" s="38" t="s">
        <v>118</v>
      </c>
      <c r="E8" s="83"/>
      <c r="F8" s="83"/>
      <c r="G8" s="83"/>
      <c r="H8" s="83"/>
      <c r="I8" s="83"/>
      <c r="J8" s="83"/>
      <c r="K8" s="83"/>
      <c r="L8" s="83"/>
      <c r="M8" s="83"/>
      <c r="N8" s="83"/>
      <c r="O8" s="83"/>
      <c r="P8" s="83"/>
      <c r="Q8" s="83"/>
      <c r="R8" s="83"/>
      <c r="S8" s="83"/>
      <c r="T8" s="83"/>
      <c r="U8" s="83"/>
    </row>
    <row r="9" spans="1:21" ht="20" x14ac:dyDescent="0.35">
      <c r="A9" s="103"/>
      <c r="B9" s="103"/>
      <c r="C9" s="105"/>
      <c r="D9" s="105"/>
      <c r="E9" s="83"/>
      <c r="F9" s="83"/>
      <c r="G9" s="83"/>
      <c r="H9" s="83"/>
      <c r="I9" s="83"/>
      <c r="J9" s="83"/>
      <c r="K9" s="83"/>
      <c r="L9" s="83"/>
      <c r="M9" s="83"/>
      <c r="N9" s="83"/>
      <c r="O9" s="83"/>
      <c r="P9" s="83"/>
      <c r="Q9" s="83"/>
      <c r="R9" s="83"/>
      <c r="S9" s="83"/>
      <c r="T9" s="83"/>
      <c r="U9" s="83"/>
    </row>
    <row r="10" spans="1:21" x14ac:dyDescent="0.35">
      <c r="A10" s="103"/>
      <c r="B10" s="106"/>
      <c r="C10" s="106"/>
      <c r="D10" s="106"/>
      <c r="E10" s="83"/>
      <c r="F10" s="83"/>
      <c r="G10" s="83"/>
      <c r="H10" s="83"/>
      <c r="I10" s="83"/>
      <c r="J10" s="83"/>
      <c r="K10" s="83"/>
      <c r="L10" s="83"/>
      <c r="M10" s="83"/>
      <c r="N10" s="83"/>
      <c r="O10" s="83"/>
      <c r="P10" s="83"/>
      <c r="Q10" s="83"/>
      <c r="R10" s="83"/>
      <c r="S10" s="83"/>
      <c r="T10" s="83"/>
      <c r="U10" s="83"/>
    </row>
    <row r="11" spans="1:21" x14ac:dyDescent="0.3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3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3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3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3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35">
      <c r="A16" s="103"/>
      <c r="B16" s="103"/>
      <c r="C16" s="103"/>
      <c r="D16" s="103"/>
      <c r="E16" s="83"/>
      <c r="F16" s="83"/>
      <c r="G16" s="83"/>
      <c r="H16" s="83"/>
      <c r="I16" s="83"/>
      <c r="J16" s="83"/>
      <c r="K16" s="83"/>
      <c r="L16" s="83"/>
      <c r="M16" s="83"/>
      <c r="N16" s="83"/>
      <c r="O16" s="83"/>
    </row>
    <row r="17" spans="1:15" x14ac:dyDescent="0.35">
      <c r="A17" s="103"/>
      <c r="B17" s="103"/>
      <c r="C17" s="103"/>
      <c r="D17" s="103"/>
      <c r="E17" s="83"/>
      <c r="F17" s="83"/>
      <c r="G17" s="83"/>
      <c r="H17" s="83"/>
      <c r="I17" s="83"/>
      <c r="J17" s="83"/>
      <c r="K17" s="83"/>
      <c r="L17" s="83"/>
      <c r="M17" s="83"/>
      <c r="N17" s="83"/>
      <c r="O17" s="83"/>
    </row>
    <row r="18" spans="1:15" x14ac:dyDescent="0.35">
      <c r="A18" s="103"/>
      <c r="B18" s="107"/>
      <c r="C18" s="107"/>
      <c r="D18" s="107"/>
      <c r="E18" s="83"/>
      <c r="F18" s="83"/>
      <c r="G18" s="83"/>
      <c r="H18" s="83"/>
      <c r="I18" s="83"/>
      <c r="J18" s="83"/>
      <c r="K18" s="83"/>
      <c r="L18" s="83"/>
      <c r="M18" s="83"/>
      <c r="N18" s="83"/>
      <c r="O18" s="83"/>
    </row>
    <row r="19" spans="1:15" x14ac:dyDescent="0.35">
      <c r="A19" s="103"/>
      <c r="B19" s="107"/>
      <c r="C19" s="107"/>
      <c r="D19" s="107"/>
      <c r="E19" s="83"/>
      <c r="F19" s="83"/>
      <c r="G19" s="83"/>
      <c r="H19" s="83"/>
      <c r="I19" s="83"/>
      <c r="J19" s="83"/>
      <c r="K19" s="83"/>
      <c r="L19" s="83"/>
      <c r="M19" s="83"/>
      <c r="N19" s="83"/>
      <c r="O19" s="83"/>
    </row>
    <row r="20" spans="1:15" x14ac:dyDescent="0.35">
      <c r="A20" s="103"/>
      <c r="B20" s="107"/>
      <c r="C20" s="107"/>
      <c r="D20" s="107"/>
      <c r="E20" s="83"/>
      <c r="F20" s="83"/>
      <c r="G20" s="83"/>
      <c r="H20" s="83"/>
      <c r="I20" s="83"/>
      <c r="J20" s="83"/>
      <c r="K20" s="83"/>
      <c r="L20" s="83"/>
      <c r="M20" s="83"/>
      <c r="N20" s="83"/>
      <c r="O20" s="83"/>
    </row>
    <row r="21" spans="1:15" x14ac:dyDescent="0.35">
      <c r="A21" s="103"/>
      <c r="B21" s="107"/>
      <c r="C21" s="107"/>
      <c r="D21" s="107"/>
      <c r="E21" s="83"/>
      <c r="F21" s="83"/>
      <c r="G21" s="83"/>
      <c r="H21" s="83"/>
      <c r="I21" s="83"/>
      <c r="J21" s="83"/>
      <c r="K21" s="83"/>
      <c r="L21" s="83"/>
      <c r="M21" s="83"/>
      <c r="N21" s="83"/>
      <c r="O21" s="83"/>
    </row>
    <row r="22" spans="1:15" ht="20" x14ac:dyDescent="0.35">
      <c r="A22" s="103"/>
      <c r="B22" s="103"/>
      <c r="C22" s="105"/>
      <c r="D22" s="105"/>
      <c r="E22" s="83"/>
      <c r="F22" s="83"/>
      <c r="G22" s="83"/>
      <c r="H22" s="83"/>
      <c r="I22" s="83"/>
      <c r="J22" s="83"/>
      <c r="K22" s="83"/>
      <c r="L22" s="83"/>
      <c r="M22" s="83"/>
      <c r="N22" s="83"/>
      <c r="O22" s="83"/>
    </row>
    <row r="23" spans="1:15" ht="20" x14ac:dyDescent="0.35">
      <c r="A23" s="103"/>
      <c r="B23" s="103"/>
      <c r="C23" s="105"/>
      <c r="D23" s="105"/>
      <c r="E23" s="83"/>
      <c r="F23" s="83"/>
      <c r="G23" s="83"/>
      <c r="H23" s="83"/>
      <c r="I23" s="83"/>
      <c r="J23" s="83"/>
      <c r="K23" s="83"/>
      <c r="L23" s="83"/>
      <c r="M23" s="83"/>
      <c r="N23" s="83"/>
      <c r="O23" s="83"/>
    </row>
    <row r="24" spans="1:15" ht="20" x14ac:dyDescent="0.35">
      <c r="A24" s="103"/>
      <c r="B24" s="103"/>
      <c r="C24" s="105"/>
      <c r="D24" s="105"/>
      <c r="E24" s="83"/>
      <c r="F24" s="83"/>
      <c r="G24" s="83"/>
      <c r="H24" s="83"/>
      <c r="I24" s="83"/>
      <c r="J24" s="83"/>
      <c r="K24" s="83"/>
      <c r="L24" s="83"/>
      <c r="M24" s="83"/>
      <c r="N24" s="83"/>
      <c r="O24" s="83"/>
    </row>
    <row r="25" spans="1:15" ht="20" x14ac:dyDescent="0.35">
      <c r="A25" s="103"/>
      <c r="B25" s="103"/>
      <c r="C25" s="105"/>
      <c r="D25" s="105"/>
      <c r="E25" s="83"/>
      <c r="F25" s="83"/>
      <c r="G25" s="83"/>
      <c r="H25" s="83"/>
      <c r="I25" s="83"/>
      <c r="J25" s="83"/>
      <c r="K25" s="83"/>
      <c r="L25" s="83"/>
      <c r="M25" s="83"/>
      <c r="N25" s="83"/>
      <c r="O25" s="83"/>
    </row>
    <row r="26" spans="1:15" ht="20" x14ac:dyDescent="0.35">
      <c r="A26" s="103"/>
      <c r="B26" s="103"/>
      <c r="C26" s="105"/>
      <c r="D26" s="105"/>
      <c r="E26" s="83"/>
      <c r="F26" s="83"/>
      <c r="G26" s="83"/>
      <c r="H26" s="83"/>
      <c r="I26" s="83"/>
      <c r="J26" s="83"/>
      <c r="K26" s="83"/>
      <c r="L26" s="83"/>
      <c r="M26" s="83"/>
      <c r="N26" s="83"/>
      <c r="O26" s="83"/>
    </row>
    <row r="27" spans="1:15" ht="20" x14ac:dyDescent="0.35">
      <c r="A27" s="103"/>
      <c r="B27" s="103"/>
      <c r="C27" s="105"/>
      <c r="D27" s="105"/>
      <c r="E27" s="83"/>
      <c r="F27" s="83"/>
      <c r="G27" s="83"/>
      <c r="H27" s="83"/>
      <c r="I27" s="83"/>
      <c r="J27" s="83"/>
      <c r="K27" s="83"/>
      <c r="L27" s="83"/>
      <c r="M27" s="83"/>
      <c r="N27" s="83"/>
      <c r="O27" s="83"/>
    </row>
    <row r="28" spans="1:15" ht="20" x14ac:dyDescent="0.35">
      <c r="A28" s="103"/>
      <c r="B28" s="103"/>
      <c r="C28" s="105"/>
      <c r="D28" s="105"/>
      <c r="E28" s="83"/>
      <c r="F28" s="83"/>
      <c r="G28" s="83"/>
      <c r="H28" s="83"/>
      <c r="I28" s="83"/>
      <c r="J28" s="83"/>
      <c r="K28" s="83"/>
      <c r="L28" s="83"/>
      <c r="M28" s="83"/>
      <c r="N28" s="83"/>
      <c r="O28" s="83"/>
    </row>
    <row r="29" spans="1:15" ht="20" x14ac:dyDescent="0.35">
      <c r="A29" s="103"/>
      <c r="B29" s="103"/>
      <c r="C29" s="105"/>
      <c r="D29" s="105"/>
      <c r="E29" s="83"/>
      <c r="F29" s="83"/>
      <c r="G29" s="83"/>
      <c r="H29" s="83"/>
      <c r="I29" s="83"/>
      <c r="J29" s="83"/>
      <c r="K29" s="83"/>
      <c r="L29" s="83"/>
      <c r="M29" s="83"/>
      <c r="N29" s="83"/>
      <c r="O29" s="83"/>
    </row>
    <row r="30" spans="1:15" ht="20" x14ac:dyDescent="0.35">
      <c r="A30" s="103"/>
      <c r="B30" s="103"/>
      <c r="C30" s="105"/>
      <c r="D30" s="105"/>
      <c r="E30" s="83"/>
      <c r="F30" s="83"/>
      <c r="G30" s="83"/>
      <c r="H30" s="83"/>
      <c r="I30" s="83"/>
      <c r="J30" s="83"/>
      <c r="K30" s="83"/>
      <c r="L30" s="83"/>
      <c r="M30" s="83"/>
      <c r="N30" s="83"/>
      <c r="O30" s="83"/>
    </row>
    <row r="31" spans="1:15" ht="20" x14ac:dyDescent="0.35">
      <c r="A31" s="103"/>
      <c r="B31" s="103"/>
      <c r="C31" s="105"/>
      <c r="D31" s="105"/>
      <c r="E31" s="83"/>
      <c r="F31" s="83"/>
      <c r="G31" s="83"/>
      <c r="H31" s="83"/>
      <c r="I31" s="83"/>
      <c r="J31" s="83"/>
      <c r="K31" s="83"/>
      <c r="L31" s="83"/>
      <c r="M31" s="83"/>
      <c r="N31" s="83"/>
      <c r="O31" s="83"/>
    </row>
    <row r="32" spans="1:15" ht="20" x14ac:dyDescent="0.35">
      <c r="A32" s="103"/>
      <c r="B32" s="103"/>
      <c r="C32" s="105"/>
      <c r="D32" s="105"/>
      <c r="E32" s="83"/>
      <c r="F32" s="83"/>
      <c r="G32" s="83"/>
      <c r="H32" s="83"/>
      <c r="I32" s="83"/>
      <c r="J32" s="83"/>
      <c r="K32" s="83"/>
      <c r="L32" s="83"/>
      <c r="M32" s="83"/>
      <c r="N32" s="83"/>
      <c r="O32" s="83"/>
    </row>
    <row r="33" spans="1:15" ht="20" x14ac:dyDescent="0.35">
      <c r="A33" s="103"/>
      <c r="B33" s="103"/>
      <c r="C33" s="105"/>
      <c r="D33" s="105"/>
      <c r="E33" s="83"/>
      <c r="F33" s="83"/>
      <c r="G33" s="83"/>
      <c r="H33" s="83"/>
      <c r="I33" s="83"/>
      <c r="J33" s="83"/>
      <c r="K33" s="83"/>
      <c r="L33" s="83"/>
      <c r="M33" s="83"/>
      <c r="N33" s="83"/>
      <c r="O33" s="83"/>
    </row>
    <row r="34" spans="1:15" ht="20" x14ac:dyDescent="0.35">
      <c r="A34" s="103"/>
      <c r="B34" s="103"/>
      <c r="C34" s="105"/>
      <c r="D34" s="105"/>
      <c r="E34" s="83"/>
      <c r="F34" s="83"/>
      <c r="G34" s="83"/>
      <c r="H34" s="83"/>
      <c r="I34" s="83"/>
      <c r="J34" s="83"/>
      <c r="K34" s="83"/>
      <c r="L34" s="83"/>
      <c r="M34" s="83"/>
      <c r="N34" s="83"/>
      <c r="O34" s="83"/>
    </row>
    <row r="35" spans="1:15" ht="20" x14ac:dyDescent="0.35">
      <c r="A35" s="103"/>
      <c r="B35" s="103"/>
      <c r="C35" s="105"/>
      <c r="D35" s="105"/>
      <c r="E35" s="83"/>
      <c r="F35" s="83"/>
      <c r="G35" s="83"/>
      <c r="H35" s="83"/>
      <c r="I35" s="83"/>
      <c r="J35" s="83"/>
      <c r="K35" s="83"/>
      <c r="L35" s="83"/>
      <c r="M35" s="83"/>
      <c r="N35" s="83"/>
      <c r="O35" s="83"/>
    </row>
    <row r="36" spans="1:15" ht="20" x14ac:dyDescent="0.35">
      <c r="A36" s="103"/>
      <c r="B36" s="103"/>
      <c r="C36" s="105"/>
      <c r="D36" s="105"/>
      <c r="E36" s="83"/>
      <c r="F36" s="83"/>
      <c r="G36" s="83"/>
      <c r="H36" s="83"/>
      <c r="I36" s="83"/>
      <c r="J36" s="83"/>
      <c r="K36" s="83"/>
      <c r="L36" s="83"/>
      <c r="M36" s="83"/>
      <c r="N36" s="83"/>
      <c r="O36" s="83"/>
    </row>
    <row r="37" spans="1:15" ht="20" x14ac:dyDescent="0.35">
      <c r="A37" s="103"/>
      <c r="B37" s="103"/>
      <c r="C37" s="105"/>
      <c r="D37" s="105"/>
      <c r="E37" s="83"/>
      <c r="F37" s="83"/>
      <c r="G37" s="83"/>
      <c r="H37" s="83"/>
      <c r="I37" s="83"/>
      <c r="J37" s="83"/>
      <c r="K37" s="83"/>
      <c r="L37" s="83"/>
      <c r="M37" s="83"/>
      <c r="N37" s="83"/>
      <c r="O37" s="83"/>
    </row>
    <row r="38" spans="1:15" ht="20" x14ac:dyDescent="0.35">
      <c r="A38" s="103"/>
      <c r="B38" s="103"/>
      <c r="C38" s="105"/>
      <c r="D38" s="105"/>
      <c r="E38" s="83"/>
      <c r="F38" s="83"/>
      <c r="G38" s="83"/>
      <c r="H38" s="83"/>
      <c r="I38" s="83"/>
      <c r="J38" s="83"/>
      <c r="K38" s="83"/>
      <c r="L38" s="83"/>
      <c r="M38" s="83"/>
      <c r="N38" s="83"/>
      <c r="O38" s="83"/>
    </row>
    <row r="39" spans="1:15" ht="20" x14ac:dyDescent="0.35">
      <c r="A39" s="103"/>
      <c r="B39" s="103"/>
      <c r="C39" s="105"/>
      <c r="D39" s="105"/>
      <c r="E39" s="83"/>
      <c r="F39" s="83"/>
      <c r="G39" s="83"/>
      <c r="H39" s="83"/>
      <c r="I39" s="83"/>
      <c r="J39" s="83"/>
      <c r="K39" s="83"/>
      <c r="L39" s="83"/>
      <c r="M39" s="83"/>
      <c r="N39" s="83"/>
      <c r="O39" s="83"/>
    </row>
    <row r="40" spans="1:15" ht="20" x14ac:dyDescent="0.35">
      <c r="A40" s="103"/>
      <c r="B40" s="103"/>
      <c r="C40" s="105"/>
      <c r="D40" s="105"/>
      <c r="E40" s="83"/>
      <c r="F40" s="83"/>
      <c r="G40" s="83"/>
      <c r="H40" s="83"/>
      <c r="I40" s="83"/>
      <c r="J40" s="83"/>
      <c r="K40" s="83"/>
      <c r="L40" s="83"/>
      <c r="M40" s="83"/>
      <c r="N40" s="83"/>
      <c r="O40" s="83"/>
    </row>
    <row r="41" spans="1:15" ht="20" x14ac:dyDescent="0.35">
      <c r="A41" s="103"/>
      <c r="B41" s="103"/>
      <c r="C41" s="105"/>
      <c r="D41" s="105"/>
      <c r="E41" s="83"/>
      <c r="F41" s="83"/>
      <c r="G41" s="83"/>
      <c r="H41" s="83"/>
      <c r="I41" s="83"/>
      <c r="J41" s="83"/>
      <c r="K41" s="83"/>
      <c r="L41" s="83"/>
      <c r="M41" s="83"/>
      <c r="N41" s="83"/>
      <c r="O41" s="83"/>
    </row>
    <row r="42" spans="1:15" ht="20" x14ac:dyDescent="0.35">
      <c r="A42" s="103"/>
      <c r="B42" s="103"/>
      <c r="C42" s="105"/>
      <c r="D42" s="105"/>
      <c r="E42" s="83"/>
      <c r="F42" s="83"/>
      <c r="G42" s="83"/>
      <c r="H42" s="83"/>
      <c r="I42" s="83"/>
      <c r="J42" s="83"/>
      <c r="K42" s="83"/>
      <c r="L42" s="83"/>
      <c r="M42" s="83"/>
      <c r="N42" s="83"/>
      <c r="O42" s="83"/>
    </row>
    <row r="43" spans="1:15" ht="20" x14ac:dyDescent="0.35">
      <c r="A43" s="103"/>
      <c r="B43" s="103"/>
      <c r="C43" s="105"/>
      <c r="D43" s="105"/>
      <c r="E43" s="83"/>
      <c r="F43" s="83"/>
      <c r="G43" s="83"/>
      <c r="H43" s="83"/>
      <c r="I43" s="83"/>
      <c r="J43" s="83"/>
      <c r="K43" s="83"/>
      <c r="L43" s="83"/>
      <c r="M43" s="83"/>
      <c r="N43" s="83"/>
      <c r="O43" s="83"/>
    </row>
    <row r="44" spans="1:15" ht="20" x14ac:dyDescent="0.35">
      <c r="A44" s="103"/>
      <c r="B44" s="103"/>
      <c r="C44" s="105"/>
      <c r="D44" s="105"/>
      <c r="E44" s="83"/>
      <c r="F44" s="83"/>
      <c r="G44" s="83"/>
      <c r="H44" s="83"/>
      <c r="I44" s="83"/>
      <c r="J44" s="83"/>
      <c r="K44" s="83"/>
      <c r="L44" s="83"/>
      <c r="M44" s="83"/>
      <c r="N44" s="83"/>
      <c r="O44" s="83"/>
    </row>
    <row r="45" spans="1:15" ht="20" x14ac:dyDescent="0.35">
      <c r="A45" s="103"/>
      <c r="B45" s="103"/>
      <c r="C45" s="105"/>
      <c r="D45" s="105"/>
      <c r="E45" s="83"/>
      <c r="F45" s="83"/>
      <c r="G45" s="83"/>
      <c r="H45" s="83"/>
      <c r="I45" s="83"/>
      <c r="J45" s="83"/>
      <c r="K45" s="83"/>
      <c r="L45" s="83"/>
      <c r="M45" s="83"/>
      <c r="N45" s="83"/>
      <c r="O45" s="83"/>
    </row>
    <row r="46" spans="1:15" ht="20" x14ac:dyDescent="0.35">
      <c r="A46" s="103"/>
      <c r="B46" s="103"/>
      <c r="C46" s="105"/>
      <c r="D46" s="105"/>
      <c r="E46" s="83"/>
      <c r="F46" s="83"/>
      <c r="G46" s="83"/>
      <c r="H46" s="83"/>
      <c r="I46" s="83"/>
      <c r="J46" s="83"/>
      <c r="K46" s="83"/>
      <c r="L46" s="83"/>
      <c r="M46" s="83"/>
      <c r="N46" s="83"/>
      <c r="O46" s="83"/>
    </row>
    <row r="47" spans="1:15" ht="20" x14ac:dyDescent="0.35">
      <c r="A47" s="103"/>
      <c r="B47" s="103"/>
      <c r="C47" s="105"/>
      <c r="D47" s="105"/>
      <c r="E47" s="83"/>
      <c r="F47" s="83"/>
      <c r="G47" s="83"/>
      <c r="H47" s="83"/>
      <c r="I47" s="83"/>
      <c r="J47" s="83"/>
      <c r="K47" s="83"/>
      <c r="L47" s="83"/>
      <c r="M47" s="83"/>
      <c r="N47" s="83"/>
      <c r="O47" s="83"/>
    </row>
    <row r="48" spans="1:15" ht="20" x14ac:dyDescent="0.35">
      <c r="A48" s="103"/>
      <c r="B48" s="103"/>
      <c r="C48" s="105"/>
      <c r="D48" s="105"/>
      <c r="E48" s="83"/>
      <c r="F48" s="83"/>
      <c r="G48" s="83"/>
      <c r="H48" s="83"/>
      <c r="I48" s="83"/>
      <c r="J48" s="83"/>
      <c r="K48" s="83"/>
      <c r="L48" s="83"/>
      <c r="M48" s="83"/>
      <c r="N48" s="83"/>
      <c r="O48" s="83"/>
    </row>
    <row r="49" spans="1:15" ht="20" x14ac:dyDescent="0.35">
      <c r="A49" s="103"/>
      <c r="B49" s="103"/>
      <c r="C49" s="105"/>
      <c r="D49" s="105"/>
      <c r="E49" s="83"/>
      <c r="F49" s="83"/>
      <c r="G49" s="83"/>
      <c r="H49" s="83"/>
      <c r="I49" s="83"/>
      <c r="J49" s="83"/>
      <c r="K49" s="83"/>
      <c r="L49" s="83"/>
      <c r="M49" s="83"/>
      <c r="N49" s="83"/>
      <c r="O49" s="83"/>
    </row>
    <row r="50" spans="1:15" ht="20" x14ac:dyDescent="0.35">
      <c r="A50" s="103"/>
      <c r="B50" s="103"/>
      <c r="C50" s="105"/>
      <c r="D50" s="105"/>
      <c r="E50" s="83"/>
      <c r="F50" s="83"/>
      <c r="G50" s="83"/>
      <c r="H50" s="83"/>
      <c r="I50" s="83"/>
      <c r="J50" s="83"/>
      <c r="K50" s="83"/>
      <c r="L50" s="83"/>
      <c r="M50" s="83"/>
      <c r="N50" s="83"/>
      <c r="O50" s="83"/>
    </row>
    <row r="51" spans="1:15" ht="20" x14ac:dyDescent="0.35">
      <c r="A51" s="103"/>
      <c r="B51" s="103"/>
      <c r="C51" s="105"/>
      <c r="D51" s="105"/>
      <c r="E51" s="83"/>
      <c r="F51" s="83"/>
      <c r="G51" s="83"/>
      <c r="H51" s="83"/>
      <c r="I51" s="83"/>
      <c r="J51" s="83"/>
      <c r="K51" s="83"/>
      <c r="L51" s="83"/>
      <c r="M51" s="83"/>
      <c r="N51" s="83"/>
      <c r="O51" s="83"/>
    </row>
    <row r="52" spans="1:15" ht="20" x14ac:dyDescent="0.35">
      <c r="A52" s="103"/>
      <c r="B52" s="23"/>
      <c r="C52" s="34"/>
      <c r="D52" s="34"/>
    </row>
    <row r="53" spans="1:15" ht="20" x14ac:dyDescent="0.35">
      <c r="A53" s="103"/>
      <c r="B53" s="23"/>
      <c r="C53" s="34"/>
      <c r="D53" s="34"/>
    </row>
    <row r="54" spans="1:15" ht="20" x14ac:dyDescent="0.35">
      <c r="A54" s="103"/>
      <c r="B54" s="23"/>
      <c r="C54" s="34"/>
      <c r="D54" s="34"/>
    </row>
    <row r="55" spans="1:15" ht="20" x14ac:dyDescent="0.35">
      <c r="A55" s="103"/>
      <c r="B55" s="23"/>
      <c r="C55" s="34"/>
      <c r="D55" s="34"/>
    </row>
    <row r="56" spans="1:15" ht="20" x14ac:dyDescent="0.35">
      <c r="A56" s="103"/>
      <c r="B56" s="23"/>
      <c r="C56" s="34"/>
      <c r="D56" s="34"/>
    </row>
    <row r="57" spans="1:15" ht="20" x14ac:dyDescent="0.35">
      <c r="A57" s="103"/>
      <c r="B57" s="23"/>
      <c r="C57" s="34"/>
      <c r="D57" s="34"/>
    </row>
    <row r="58" spans="1:15" ht="20" x14ac:dyDescent="0.35">
      <c r="A58" s="103"/>
      <c r="B58" s="23"/>
      <c r="C58" s="34"/>
      <c r="D58" s="34"/>
    </row>
    <row r="59" spans="1:15" ht="20" x14ac:dyDescent="0.35">
      <c r="A59" s="103"/>
      <c r="B59" s="23"/>
      <c r="C59" s="34"/>
      <c r="D59" s="34"/>
    </row>
    <row r="60" spans="1:15" ht="20" x14ac:dyDescent="0.35">
      <c r="A60" s="103"/>
      <c r="B60" s="23"/>
      <c r="C60" s="34"/>
      <c r="D60" s="34"/>
    </row>
    <row r="61" spans="1:15" ht="20" x14ac:dyDescent="0.35">
      <c r="A61" s="103"/>
      <c r="B61" s="23"/>
      <c r="C61" s="34"/>
      <c r="D61" s="34"/>
    </row>
    <row r="62" spans="1:15" ht="20" x14ac:dyDescent="0.35">
      <c r="A62" s="103"/>
      <c r="B62" s="23"/>
      <c r="C62" s="34"/>
      <c r="D62" s="34"/>
    </row>
    <row r="63" spans="1:15" ht="20" x14ac:dyDescent="0.35">
      <c r="A63" s="103"/>
      <c r="B63" s="23"/>
      <c r="C63" s="34"/>
      <c r="D63" s="34"/>
    </row>
    <row r="64" spans="1:15" ht="20" x14ac:dyDescent="0.35">
      <c r="A64" s="103"/>
      <c r="B64" s="23"/>
      <c r="C64" s="34"/>
      <c r="D64" s="34"/>
    </row>
    <row r="65" spans="1:4" ht="20" x14ac:dyDescent="0.35">
      <c r="A65" s="103"/>
      <c r="B65" s="23"/>
      <c r="C65" s="34"/>
      <c r="D65" s="34"/>
    </row>
    <row r="66" spans="1:4" ht="20" x14ac:dyDescent="0.35">
      <c r="A66" s="103"/>
      <c r="B66" s="23"/>
      <c r="C66" s="34"/>
      <c r="D66" s="34"/>
    </row>
    <row r="67" spans="1:4" ht="20" x14ac:dyDescent="0.35">
      <c r="A67" s="103"/>
      <c r="B67" s="23"/>
      <c r="C67" s="34"/>
      <c r="D67" s="34"/>
    </row>
    <row r="68" spans="1:4" ht="20" x14ac:dyDescent="0.35">
      <c r="A68" s="103"/>
      <c r="B68" s="23"/>
      <c r="C68" s="34"/>
      <c r="D68" s="34"/>
    </row>
    <row r="69" spans="1:4" ht="20" x14ac:dyDescent="0.35">
      <c r="A69" s="103"/>
      <c r="B69" s="23"/>
      <c r="C69" s="34"/>
      <c r="D69" s="34"/>
    </row>
    <row r="70" spans="1:4" ht="20" x14ac:dyDescent="0.35">
      <c r="A70" s="103"/>
      <c r="B70" s="23"/>
      <c r="C70" s="34"/>
      <c r="D70" s="34"/>
    </row>
    <row r="71" spans="1:4" ht="20" x14ac:dyDescent="0.35">
      <c r="A71" s="103"/>
      <c r="B71" s="23"/>
      <c r="C71" s="34"/>
      <c r="D71" s="34"/>
    </row>
    <row r="72" spans="1:4" ht="20" x14ac:dyDescent="0.35">
      <c r="A72" s="103"/>
      <c r="B72" s="23"/>
      <c r="C72" s="34"/>
      <c r="D72" s="34"/>
    </row>
    <row r="73" spans="1:4" ht="20" x14ac:dyDescent="0.35">
      <c r="A73" s="103"/>
      <c r="B73" s="23"/>
      <c r="C73" s="34"/>
      <c r="D73" s="34"/>
    </row>
    <row r="74" spans="1:4" ht="20" x14ac:dyDescent="0.35">
      <c r="A74" s="103"/>
      <c r="B74" s="23"/>
      <c r="C74" s="34"/>
      <c r="D74" s="34"/>
    </row>
    <row r="75" spans="1:4" ht="20" x14ac:dyDescent="0.35">
      <c r="A75" s="103"/>
      <c r="B75" s="23"/>
      <c r="C75" s="34"/>
      <c r="D75" s="34"/>
    </row>
    <row r="76" spans="1:4" ht="20" x14ac:dyDescent="0.35">
      <c r="A76" s="103"/>
      <c r="B76" s="23"/>
      <c r="C76" s="34"/>
      <c r="D76" s="34"/>
    </row>
    <row r="77" spans="1:4" ht="20" x14ac:dyDescent="0.35">
      <c r="A77" s="103"/>
      <c r="B77" s="23"/>
      <c r="C77" s="34"/>
      <c r="D77" s="34"/>
    </row>
    <row r="78" spans="1:4" ht="20" x14ac:dyDescent="0.35">
      <c r="A78" s="103"/>
      <c r="B78" s="23"/>
      <c r="C78" s="34"/>
      <c r="D78" s="34"/>
    </row>
    <row r="79" spans="1:4" ht="20" x14ac:dyDescent="0.35">
      <c r="A79" s="103"/>
      <c r="B79" s="23"/>
      <c r="C79" s="34"/>
      <c r="D79" s="34"/>
    </row>
    <row r="80" spans="1:4" ht="20" x14ac:dyDescent="0.35">
      <c r="A80" s="103"/>
      <c r="B80" s="23"/>
      <c r="C80" s="34"/>
      <c r="D80" s="34"/>
    </row>
    <row r="81" spans="1:4" ht="20" x14ac:dyDescent="0.35">
      <c r="A81" s="103"/>
      <c r="B81" s="23"/>
      <c r="C81" s="34"/>
      <c r="D81" s="34"/>
    </row>
    <row r="82" spans="1:4" ht="20" x14ac:dyDescent="0.35">
      <c r="A82" s="103"/>
      <c r="B82" s="23"/>
      <c r="C82" s="34"/>
      <c r="D82" s="34"/>
    </row>
    <row r="83" spans="1:4" ht="20" x14ac:dyDescent="0.35">
      <c r="A83" s="103"/>
      <c r="B83" s="23"/>
      <c r="C83" s="34"/>
      <c r="D83" s="34"/>
    </row>
    <row r="84" spans="1:4" ht="20" x14ac:dyDescent="0.35">
      <c r="A84" s="103"/>
      <c r="B84" s="23"/>
      <c r="C84" s="34"/>
      <c r="D84" s="34"/>
    </row>
    <row r="85" spans="1:4" ht="20" x14ac:dyDescent="0.35">
      <c r="A85" s="103"/>
      <c r="B85" s="23"/>
      <c r="C85" s="34"/>
      <c r="D85" s="34"/>
    </row>
    <row r="86" spans="1:4" ht="20" x14ac:dyDescent="0.35">
      <c r="A86" s="103"/>
      <c r="B86" s="23"/>
      <c r="C86" s="34"/>
      <c r="D86" s="34"/>
    </row>
    <row r="87" spans="1:4" ht="20" x14ac:dyDescent="0.35">
      <c r="A87" s="103"/>
      <c r="B87" s="23"/>
      <c r="C87" s="34"/>
      <c r="D87" s="34"/>
    </row>
    <row r="88" spans="1:4" ht="20" x14ac:dyDescent="0.35">
      <c r="A88" s="103"/>
      <c r="B88" s="23"/>
      <c r="C88" s="34"/>
      <c r="D88" s="34"/>
    </row>
    <row r="89" spans="1:4" ht="20" x14ac:dyDescent="0.35">
      <c r="A89" s="103"/>
      <c r="B89" s="23"/>
      <c r="C89" s="34"/>
      <c r="D89" s="34"/>
    </row>
    <row r="90" spans="1:4" ht="20" x14ac:dyDescent="0.35">
      <c r="A90" s="103"/>
      <c r="B90" s="23"/>
      <c r="C90" s="34"/>
      <c r="D90" s="34"/>
    </row>
    <row r="91" spans="1:4" ht="20" x14ac:dyDescent="0.35">
      <c r="A91" s="103"/>
      <c r="B91" s="23"/>
      <c r="C91" s="34"/>
      <c r="D91" s="34"/>
    </row>
    <row r="92" spans="1:4" ht="20" x14ac:dyDescent="0.35">
      <c r="A92" s="103"/>
      <c r="B92" s="23"/>
      <c r="C92" s="34"/>
      <c r="D92" s="34"/>
    </row>
    <row r="93" spans="1:4" ht="20" x14ac:dyDescent="0.35">
      <c r="A93" s="103"/>
      <c r="B93" s="23"/>
      <c r="C93" s="34"/>
      <c r="D93" s="34"/>
    </row>
    <row r="94" spans="1:4" ht="20" x14ac:dyDescent="0.35">
      <c r="A94" s="103"/>
      <c r="B94" s="23"/>
      <c r="C94" s="34"/>
      <c r="D94" s="34"/>
    </row>
    <row r="95" spans="1:4" ht="20" x14ac:dyDescent="0.35">
      <c r="A95" s="103"/>
      <c r="B95" s="23"/>
      <c r="C95" s="34"/>
      <c r="D95" s="34"/>
    </row>
    <row r="96" spans="1:4" ht="20" x14ac:dyDescent="0.35">
      <c r="A96" s="103"/>
      <c r="B96" s="23"/>
      <c r="C96" s="34"/>
      <c r="D96" s="34"/>
    </row>
    <row r="97" spans="1:4" ht="20" x14ac:dyDescent="0.35">
      <c r="A97" s="103"/>
      <c r="B97" s="23"/>
      <c r="C97" s="34"/>
      <c r="D97" s="34"/>
    </row>
    <row r="98" spans="1:4" ht="20" x14ac:dyDescent="0.35">
      <c r="A98" s="103"/>
      <c r="B98" s="23"/>
      <c r="C98" s="34"/>
      <c r="D98" s="34"/>
    </row>
    <row r="99" spans="1:4" ht="20" x14ac:dyDescent="0.35">
      <c r="A99" s="103"/>
      <c r="B99" s="23"/>
      <c r="C99" s="34"/>
      <c r="D99" s="34"/>
    </row>
    <row r="100" spans="1:4" ht="20" x14ac:dyDescent="0.35">
      <c r="A100" s="103"/>
      <c r="B100" s="23"/>
      <c r="C100" s="34"/>
      <c r="D100" s="34"/>
    </row>
    <row r="101" spans="1:4" ht="20" x14ac:dyDescent="0.35">
      <c r="A101" s="103"/>
      <c r="B101" s="23"/>
      <c r="C101" s="34"/>
      <c r="D101" s="34"/>
    </row>
    <row r="102" spans="1:4" ht="20" x14ac:dyDescent="0.35">
      <c r="A102" s="103"/>
      <c r="B102" s="23"/>
      <c r="C102" s="34"/>
      <c r="D102" s="34"/>
    </row>
    <row r="103" spans="1:4" ht="20" x14ac:dyDescent="0.35">
      <c r="A103" s="103"/>
      <c r="B103" s="23"/>
      <c r="C103" s="34"/>
      <c r="D103" s="34"/>
    </row>
    <row r="104" spans="1:4" ht="20" x14ac:dyDescent="0.35">
      <c r="A104" s="103"/>
      <c r="B104" s="23"/>
      <c r="C104" s="34"/>
      <c r="D104" s="34"/>
    </row>
    <row r="105" spans="1:4" ht="20" x14ac:dyDescent="0.35">
      <c r="A105" s="103"/>
      <c r="B105" s="23"/>
      <c r="C105" s="34"/>
      <c r="D105" s="34"/>
    </row>
    <row r="106" spans="1:4" ht="20" x14ac:dyDescent="0.35">
      <c r="A106" s="103"/>
      <c r="B106" s="23"/>
      <c r="C106" s="34"/>
      <c r="D106" s="34"/>
    </row>
    <row r="107" spans="1:4" ht="20" x14ac:dyDescent="0.35">
      <c r="A107" s="103"/>
      <c r="B107" s="23"/>
      <c r="C107" s="34"/>
      <c r="D107" s="34"/>
    </row>
    <row r="108" spans="1:4" ht="20" x14ac:dyDescent="0.35">
      <c r="A108" s="103"/>
      <c r="B108" s="23"/>
      <c r="C108" s="34"/>
      <c r="D108" s="34"/>
    </row>
    <row r="109" spans="1:4" ht="20" x14ac:dyDescent="0.35">
      <c r="A109" s="103"/>
      <c r="B109" s="23"/>
      <c r="C109" s="34"/>
      <c r="D109" s="34"/>
    </row>
    <row r="110" spans="1:4" ht="20" x14ac:dyDescent="0.35">
      <c r="A110" s="103"/>
      <c r="B110" s="23"/>
      <c r="C110" s="34"/>
      <c r="D110" s="34"/>
    </row>
    <row r="111" spans="1:4" ht="20" x14ac:dyDescent="0.35">
      <c r="A111" s="103"/>
      <c r="B111" s="23"/>
      <c r="C111" s="34"/>
      <c r="D111" s="34"/>
    </row>
    <row r="112" spans="1:4" ht="20" x14ac:dyDescent="0.35">
      <c r="A112" s="103"/>
      <c r="B112" s="23"/>
      <c r="C112" s="34"/>
      <c r="D112" s="34"/>
    </row>
    <row r="113" spans="1:4" ht="20" x14ac:dyDescent="0.35">
      <c r="A113" s="103"/>
      <c r="B113" s="23"/>
      <c r="C113" s="34"/>
      <c r="D113" s="34"/>
    </row>
    <row r="114" spans="1:4" ht="20" x14ac:dyDescent="0.35">
      <c r="A114" s="103"/>
      <c r="B114" s="23"/>
      <c r="C114" s="34"/>
      <c r="D114" s="34"/>
    </row>
    <row r="115" spans="1:4" ht="20" x14ac:dyDescent="0.35">
      <c r="A115" s="103"/>
      <c r="B115" s="23"/>
      <c r="C115" s="34"/>
      <c r="D115" s="34"/>
    </row>
    <row r="116" spans="1:4" ht="20" x14ac:dyDescent="0.35">
      <c r="A116" s="103"/>
      <c r="B116" s="23"/>
      <c r="C116" s="34"/>
      <c r="D116" s="34"/>
    </row>
    <row r="117" spans="1:4" ht="20" x14ac:dyDescent="0.35">
      <c r="A117" s="103"/>
      <c r="B117" s="23"/>
      <c r="C117" s="34"/>
      <c r="D117" s="34"/>
    </row>
    <row r="118" spans="1:4" ht="20" x14ac:dyDescent="0.35">
      <c r="A118" s="103"/>
      <c r="B118" s="23"/>
      <c r="C118" s="34"/>
      <c r="D118" s="34"/>
    </row>
    <row r="119" spans="1:4" ht="20" x14ac:dyDescent="0.35">
      <c r="A119" s="103"/>
      <c r="B119" s="23"/>
      <c r="C119" s="34"/>
      <c r="D119" s="34"/>
    </row>
    <row r="120" spans="1:4" ht="20" x14ac:dyDescent="0.35">
      <c r="A120" s="103"/>
      <c r="B120" s="23"/>
      <c r="C120" s="34"/>
      <c r="D120" s="34"/>
    </row>
    <row r="121" spans="1:4" ht="20" x14ac:dyDescent="0.35">
      <c r="A121" s="103"/>
      <c r="B121" s="23"/>
      <c r="C121" s="34"/>
      <c r="D121" s="34"/>
    </row>
    <row r="122" spans="1:4" ht="20" x14ac:dyDescent="0.35">
      <c r="A122" s="103"/>
      <c r="B122" s="23"/>
      <c r="C122" s="34"/>
      <c r="D122" s="34"/>
    </row>
    <row r="123" spans="1:4" ht="20" x14ac:dyDescent="0.35">
      <c r="A123" s="103"/>
      <c r="B123" s="23"/>
      <c r="C123" s="34"/>
      <c r="D123" s="34"/>
    </row>
    <row r="124" spans="1:4" ht="20" x14ac:dyDescent="0.35">
      <c r="A124" s="103"/>
      <c r="B124" s="23"/>
      <c r="C124" s="34"/>
      <c r="D124" s="34"/>
    </row>
    <row r="125" spans="1:4" ht="20" x14ac:dyDescent="0.35">
      <c r="A125" s="103"/>
      <c r="B125" s="23"/>
      <c r="C125" s="34"/>
      <c r="D125" s="34"/>
    </row>
    <row r="126" spans="1:4" ht="20" x14ac:dyDescent="0.35">
      <c r="A126" s="103"/>
      <c r="B126" s="23"/>
      <c r="C126" s="34"/>
      <c r="D126" s="34"/>
    </row>
    <row r="127" spans="1:4" ht="20" x14ac:dyDescent="0.35">
      <c r="A127" s="103"/>
      <c r="B127" s="23"/>
      <c r="C127" s="34"/>
      <c r="D127" s="34"/>
    </row>
    <row r="128" spans="1:4" ht="20" x14ac:dyDescent="0.35">
      <c r="A128" s="103"/>
      <c r="B128" s="23"/>
      <c r="C128" s="34"/>
      <c r="D128" s="34"/>
    </row>
    <row r="129" spans="1:4" ht="20" x14ac:dyDescent="0.35">
      <c r="A129" s="103"/>
      <c r="B129" s="23"/>
      <c r="C129" s="34"/>
      <c r="D129" s="34"/>
    </row>
    <row r="130" spans="1:4" ht="20" x14ac:dyDescent="0.35">
      <c r="A130" s="103"/>
      <c r="B130" s="23"/>
      <c r="C130" s="34"/>
      <c r="D130" s="34"/>
    </row>
    <row r="131" spans="1:4" ht="20" x14ac:dyDescent="0.35">
      <c r="A131" s="103"/>
      <c r="B131" s="23"/>
      <c r="C131" s="34"/>
      <c r="D131" s="34"/>
    </row>
    <row r="132" spans="1:4" ht="20" x14ac:dyDescent="0.35">
      <c r="A132" s="103"/>
      <c r="B132" s="23"/>
      <c r="C132" s="34"/>
      <c r="D132" s="34"/>
    </row>
    <row r="133" spans="1:4" ht="20" x14ac:dyDescent="0.35">
      <c r="A133" s="103"/>
      <c r="B133" s="23"/>
      <c r="C133" s="34"/>
      <c r="D133" s="34"/>
    </row>
    <row r="134" spans="1:4" ht="20" x14ac:dyDescent="0.35">
      <c r="A134" s="103"/>
      <c r="B134" s="23"/>
      <c r="C134" s="34"/>
      <c r="D134" s="34"/>
    </row>
    <row r="135" spans="1:4" ht="20" x14ac:dyDescent="0.35">
      <c r="A135" s="103"/>
      <c r="B135" s="23"/>
      <c r="C135" s="34"/>
      <c r="D135" s="34"/>
    </row>
    <row r="136" spans="1:4" ht="20" x14ac:dyDescent="0.35">
      <c r="A136" s="103"/>
      <c r="B136" s="23"/>
      <c r="C136" s="34"/>
      <c r="D136" s="34"/>
    </row>
    <row r="137" spans="1:4" ht="20" x14ac:dyDescent="0.35">
      <c r="A137" s="103"/>
      <c r="B137" s="23"/>
      <c r="C137" s="34"/>
      <c r="D137" s="34"/>
    </row>
    <row r="138" spans="1:4" ht="20" x14ac:dyDescent="0.35">
      <c r="A138" s="103"/>
      <c r="B138" s="23"/>
      <c r="C138" s="34"/>
      <c r="D138" s="34"/>
    </row>
    <row r="139" spans="1:4" ht="20" x14ac:dyDescent="0.35">
      <c r="A139" s="103"/>
      <c r="B139" s="23"/>
      <c r="C139" s="34"/>
      <c r="D139" s="34"/>
    </row>
    <row r="140" spans="1:4" ht="20" x14ac:dyDescent="0.35">
      <c r="A140" s="103"/>
      <c r="B140" s="23"/>
      <c r="C140" s="34"/>
      <c r="D140" s="34"/>
    </row>
    <row r="141" spans="1:4" ht="20" x14ac:dyDescent="0.35">
      <c r="A141" s="103"/>
      <c r="B141" s="23"/>
      <c r="C141" s="34"/>
      <c r="D141" s="34"/>
    </row>
    <row r="142" spans="1:4" ht="20" x14ac:dyDescent="0.35">
      <c r="A142" s="103"/>
      <c r="B142" s="23"/>
      <c r="C142" s="34"/>
      <c r="D142" s="34"/>
    </row>
    <row r="143" spans="1:4" ht="20" x14ac:dyDescent="0.35">
      <c r="A143" s="103"/>
      <c r="B143" s="23"/>
      <c r="C143" s="34"/>
      <c r="D143" s="34"/>
    </row>
    <row r="144" spans="1:4" ht="20" x14ac:dyDescent="0.35">
      <c r="A144" s="103"/>
      <c r="B144" s="23"/>
      <c r="C144" s="34"/>
      <c r="D144" s="34"/>
    </row>
    <row r="145" spans="1:4" ht="20" x14ac:dyDescent="0.35">
      <c r="A145" s="103"/>
      <c r="B145" s="23"/>
      <c r="C145" s="34"/>
      <c r="D145" s="34"/>
    </row>
    <row r="146" spans="1:4" ht="20" x14ac:dyDescent="0.35">
      <c r="A146" s="103"/>
      <c r="B146" s="23"/>
      <c r="C146" s="34"/>
      <c r="D146" s="34"/>
    </row>
    <row r="147" spans="1:4" ht="20" x14ac:dyDescent="0.35">
      <c r="A147" s="103"/>
      <c r="B147" s="23"/>
      <c r="C147" s="34"/>
      <c r="D147" s="34"/>
    </row>
    <row r="148" spans="1:4" ht="20" x14ac:dyDescent="0.35">
      <c r="A148" s="103"/>
      <c r="B148" s="23"/>
      <c r="C148" s="34"/>
      <c r="D148" s="34"/>
    </row>
    <row r="149" spans="1:4" ht="20" x14ac:dyDescent="0.35">
      <c r="A149" s="103"/>
      <c r="B149" s="23"/>
      <c r="C149" s="34"/>
      <c r="D149" s="34"/>
    </row>
    <row r="150" spans="1:4" ht="20" x14ac:dyDescent="0.35">
      <c r="A150" s="103"/>
      <c r="B150" s="23"/>
      <c r="C150" s="34"/>
      <c r="D150" s="34"/>
    </row>
    <row r="151" spans="1:4" ht="20" x14ac:dyDescent="0.35">
      <c r="A151" s="103"/>
      <c r="B151" s="23"/>
      <c r="C151" s="34"/>
      <c r="D151" s="34"/>
    </row>
    <row r="152" spans="1:4" ht="20" x14ac:dyDescent="0.35">
      <c r="A152" s="103"/>
      <c r="B152" s="23"/>
      <c r="C152" s="34"/>
      <c r="D152" s="34"/>
    </row>
    <row r="153" spans="1:4" ht="20" x14ac:dyDescent="0.35">
      <c r="A153" s="103"/>
      <c r="B153" s="23"/>
      <c r="C153" s="34"/>
      <c r="D153" s="34"/>
    </row>
    <row r="154" spans="1:4" ht="20" x14ac:dyDescent="0.35">
      <c r="A154" s="103"/>
      <c r="B154" s="23"/>
      <c r="C154" s="34"/>
      <c r="D154" s="34"/>
    </row>
    <row r="155" spans="1:4" ht="20" x14ac:dyDescent="0.35">
      <c r="A155" s="103"/>
      <c r="B155" s="23"/>
      <c r="C155" s="34"/>
      <c r="D155" s="34"/>
    </row>
    <row r="156" spans="1:4" ht="20" x14ac:dyDescent="0.35">
      <c r="A156" s="103"/>
      <c r="B156" s="23"/>
      <c r="C156" s="34"/>
      <c r="D156" s="34"/>
    </row>
    <row r="157" spans="1:4" ht="20" x14ac:dyDescent="0.35">
      <c r="A157" s="103"/>
      <c r="B157" s="23"/>
      <c r="C157" s="34"/>
      <c r="D157" s="34"/>
    </row>
    <row r="158" spans="1:4" ht="20" x14ac:dyDescent="0.35">
      <c r="A158" s="103"/>
      <c r="B158" s="23"/>
      <c r="C158" s="34"/>
      <c r="D158" s="34"/>
    </row>
    <row r="159" spans="1:4" ht="20" x14ac:dyDescent="0.35">
      <c r="A159" s="103"/>
      <c r="B159" s="23"/>
      <c r="C159" s="34"/>
      <c r="D159" s="34"/>
    </row>
    <row r="160" spans="1:4" ht="20" x14ac:dyDescent="0.35">
      <c r="A160" s="103"/>
      <c r="B160" s="23"/>
      <c r="C160" s="34"/>
      <c r="D160" s="34"/>
    </row>
    <row r="161" spans="1:4" ht="20" x14ac:dyDescent="0.35">
      <c r="A161" s="103"/>
      <c r="B161" s="23"/>
      <c r="C161" s="34"/>
      <c r="D161" s="34"/>
    </row>
    <row r="162" spans="1:4" ht="20" x14ac:dyDescent="0.35">
      <c r="A162" s="103"/>
      <c r="B162" s="23"/>
      <c r="C162" s="34"/>
      <c r="D162" s="34"/>
    </row>
    <row r="163" spans="1:4" ht="20" x14ac:dyDescent="0.35">
      <c r="A163" s="103"/>
      <c r="B163" s="23"/>
      <c r="C163" s="34"/>
      <c r="D163" s="34"/>
    </row>
    <row r="164" spans="1:4" ht="20" x14ac:dyDescent="0.35">
      <c r="A164" s="103"/>
      <c r="B164" s="23"/>
      <c r="C164" s="34"/>
      <c r="D164" s="34"/>
    </row>
    <row r="165" spans="1:4" ht="20" x14ac:dyDescent="0.35">
      <c r="A165" s="103"/>
      <c r="B165" s="23"/>
      <c r="C165" s="34"/>
      <c r="D165" s="34"/>
    </row>
    <row r="166" spans="1:4" ht="20" x14ac:dyDescent="0.35">
      <c r="A166" s="103"/>
      <c r="B166" s="23"/>
      <c r="C166" s="34"/>
      <c r="D166" s="34"/>
    </row>
    <row r="167" spans="1:4" ht="20" x14ac:dyDescent="0.35">
      <c r="A167" s="103"/>
      <c r="B167" s="23"/>
      <c r="C167" s="34"/>
      <c r="D167" s="34"/>
    </row>
    <row r="168" spans="1:4" ht="20" x14ac:dyDescent="0.35">
      <c r="A168" s="103"/>
      <c r="B168" s="23"/>
      <c r="C168" s="34"/>
      <c r="D168" s="34"/>
    </row>
    <row r="169" spans="1:4" ht="20" x14ac:dyDescent="0.35">
      <c r="A169" s="103"/>
      <c r="B169" s="23"/>
      <c r="C169" s="34"/>
      <c r="D169" s="34"/>
    </row>
    <row r="170" spans="1:4" ht="20" x14ac:dyDescent="0.35">
      <c r="A170" s="103"/>
      <c r="B170" s="23"/>
      <c r="C170" s="34"/>
      <c r="D170" s="34"/>
    </row>
    <row r="171" spans="1:4" ht="20" x14ac:dyDescent="0.35">
      <c r="A171" s="103"/>
      <c r="B171" s="23"/>
      <c r="C171" s="34"/>
      <c r="D171" s="34"/>
    </row>
    <row r="172" spans="1:4" ht="20" x14ac:dyDescent="0.35">
      <c r="A172" s="103"/>
      <c r="B172" s="23"/>
      <c r="C172" s="34"/>
      <c r="D172" s="34"/>
    </row>
    <row r="173" spans="1:4" ht="20" x14ac:dyDescent="0.35">
      <c r="A173" s="103"/>
      <c r="B173" s="23"/>
      <c r="C173" s="34"/>
      <c r="D173" s="34"/>
    </row>
    <row r="174" spans="1:4" ht="20" x14ac:dyDescent="0.35">
      <c r="A174" s="103"/>
      <c r="B174" s="23"/>
      <c r="C174" s="34"/>
      <c r="D174" s="34"/>
    </row>
    <row r="175" spans="1:4" ht="20" x14ac:dyDescent="0.35">
      <c r="A175" s="103"/>
      <c r="B175" s="23"/>
      <c r="C175" s="34"/>
      <c r="D175" s="34"/>
    </row>
    <row r="176" spans="1:4" ht="20" x14ac:dyDescent="0.35">
      <c r="A176" s="103"/>
      <c r="B176" s="23"/>
      <c r="C176" s="34"/>
      <c r="D176" s="34"/>
    </row>
    <row r="177" spans="1:4" ht="20" x14ac:dyDescent="0.35">
      <c r="A177" s="103"/>
      <c r="B177" s="23"/>
      <c r="C177" s="34"/>
      <c r="D177" s="34"/>
    </row>
    <row r="178" spans="1:4" ht="20" x14ac:dyDescent="0.35">
      <c r="A178" s="103"/>
      <c r="B178" s="23"/>
      <c r="C178" s="34"/>
      <c r="D178" s="34"/>
    </row>
    <row r="179" spans="1:4" ht="20" x14ac:dyDescent="0.35">
      <c r="A179" s="103"/>
      <c r="B179" s="23"/>
      <c r="C179" s="34"/>
      <c r="D179" s="34"/>
    </row>
    <row r="180" spans="1:4" ht="20" x14ac:dyDescent="0.35">
      <c r="A180" s="103"/>
      <c r="B180" s="23"/>
      <c r="C180" s="34"/>
      <c r="D180" s="34"/>
    </row>
    <row r="181" spans="1:4" ht="20" x14ac:dyDescent="0.35">
      <c r="A181" s="103"/>
      <c r="B181" s="23"/>
      <c r="C181" s="34"/>
      <c r="D181" s="34"/>
    </row>
    <row r="182" spans="1:4" ht="20" x14ac:dyDescent="0.35">
      <c r="A182" s="103"/>
      <c r="B182" s="23"/>
      <c r="C182" s="34"/>
      <c r="D182" s="34"/>
    </row>
    <row r="183" spans="1:4" ht="20" x14ac:dyDescent="0.35">
      <c r="A183" s="103"/>
      <c r="B183" s="23"/>
      <c r="C183" s="34"/>
      <c r="D183" s="34"/>
    </row>
    <row r="184" spans="1:4" ht="20" x14ac:dyDescent="0.35">
      <c r="A184" s="103"/>
      <c r="B184" s="23"/>
      <c r="C184" s="34"/>
      <c r="D184" s="34"/>
    </row>
    <row r="185" spans="1:4" ht="20" x14ac:dyDescent="0.35">
      <c r="A185" s="103"/>
      <c r="B185" s="23"/>
      <c r="C185" s="34"/>
      <c r="D185" s="34"/>
    </row>
    <row r="186" spans="1:4" ht="20" x14ac:dyDescent="0.35">
      <c r="A186" s="103"/>
      <c r="B186" s="23"/>
      <c r="C186" s="34"/>
      <c r="D186" s="34"/>
    </row>
    <row r="187" spans="1:4" ht="20" x14ac:dyDescent="0.35">
      <c r="A187" s="103"/>
      <c r="B187" s="23"/>
      <c r="C187" s="34"/>
      <c r="D187" s="34"/>
    </row>
    <row r="188" spans="1:4" ht="20" x14ac:dyDescent="0.35">
      <c r="A188" s="103"/>
      <c r="B188" s="23"/>
      <c r="C188" s="34"/>
      <c r="D188" s="34"/>
    </row>
    <row r="189" spans="1:4" ht="20" x14ac:dyDescent="0.35">
      <c r="A189" s="103"/>
      <c r="B189" s="23"/>
      <c r="C189" s="34"/>
      <c r="D189" s="34"/>
    </row>
    <row r="190" spans="1:4" ht="20" x14ac:dyDescent="0.35">
      <c r="A190" s="103"/>
      <c r="B190" s="23"/>
      <c r="C190" s="34"/>
      <c r="D190" s="34"/>
    </row>
    <row r="191" spans="1:4" ht="20" x14ac:dyDescent="0.35">
      <c r="A191" s="103"/>
      <c r="B191" s="23"/>
      <c r="C191" s="34"/>
      <c r="D191" s="34"/>
    </row>
    <row r="192" spans="1:4" ht="20" x14ac:dyDescent="0.35">
      <c r="A192" s="103"/>
      <c r="B192" s="23"/>
      <c r="C192" s="34"/>
      <c r="D192" s="34"/>
    </row>
    <row r="193" spans="1:4" ht="20" x14ac:dyDescent="0.35">
      <c r="A193" s="103"/>
      <c r="B193" s="23"/>
      <c r="C193" s="34"/>
      <c r="D193" s="34"/>
    </row>
    <row r="194" spans="1:4" ht="20" x14ac:dyDescent="0.35">
      <c r="A194" s="103"/>
      <c r="B194" s="23"/>
      <c r="C194" s="34"/>
      <c r="D194" s="34"/>
    </row>
    <row r="195" spans="1:4" ht="20" x14ac:dyDescent="0.35">
      <c r="A195" s="103"/>
      <c r="B195" s="23"/>
      <c r="C195" s="34"/>
      <c r="D195" s="34"/>
    </row>
    <row r="196" spans="1:4" ht="20" x14ac:dyDescent="0.35">
      <c r="A196" s="103"/>
      <c r="B196" s="23"/>
      <c r="C196" s="34"/>
      <c r="D196" s="34"/>
    </row>
    <row r="197" spans="1:4" ht="20" x14ac:dyDescent="0.35">
      <c r="A197" s="103"/>
      <c r="B197" s="23"/>
      <c r="C197" s="34"/>
      <c r="D197" s="34"/>
    </row>
    <row r="198" spans="1:4" ht="20" x14ac:dyDescent="0.35">
      <c r="A198" s="103"/>
      <c r="B198" s="23"/>
      <c r="C198" s="34"/>
      <c r="D198" s="34"/>
    </row>
    <row r="199" spans="1:4" ht="20" x14ac:dyDescent="0.35">
      <c r="A199" s="103"/>
      <c r="B199" s="23"/>
      <c r="C199" s="34"/>
      <c r="D199" s="34"/>
    </row>
    <row r="200" spans="1:4" ht="20" x14ac:dyDescent="0.35">
      <c r="A200" s="103"/>
      <c r="B200" s="23"/>
      <c r="C200" s="34"/>
      <c r="D200" s="34"/>
    </row>
    <row r="201" spans="1:4" ht="20" x14ac:dyDescent="0.35">
      <c r="A201" s="103"/>
      <c r="B201" s="23"/>
      <c r="C201" s="34"/>
      <c r="D201" s="34"/>
    </row>
    <row r="202" spans="1:4" ht="20" x14ac:dyDescent="0.35">
      <c r="A202" s="103"/>
      <c r="B202" s="23"/>
      <c r="C202" s="34"/>
      <c r="D202" s="34"/>
    </row>
    <row r="203" spans="1:4" ht="20" x14ac:dyDescent="0.35">
      <c r="A203" s="103"/>
      <c r="B203" s="23"/>
      <c r="C203" s="34"/>
      <c r="D203" s="34"/>
    </row>
    <row r="204" spans="1:4" ht="20" x14ac:dyDescent="0.35">
      <c r="A204" s="103"/>
      <c r="B204" s="23"/>
      <c r="C204" s="34"/>
      <c r="D204" s="34"/>
    </row>
    <row r="205" spans="1:4" ht="20" x14ac:dyDescent="0.35">
      <c r="A205" s="103"/>
      <c r="B205" s="23"/>
      <c r="C205" s="34"/>
      <c r="D205" s="34"/>
    </row>
    <row r="206" spans="1:4" ht="20" x14ac:dyDescent="0.35">
      <c r="A206" s="103"/>
      <c r="B206" s="23"/>
      <c r="C206" s="34"/>
      <c r="D206" s="34"/>
    </row>
    <row r="207" spans="1:4" ht="20" x14ac:dyDescent="0.35">
      <c r="A207" s="103"/>
      <c r="B207" s="23"/>
      <c r="C207" s="34"/>
      <c r="D207" s="34"/>
    </row>
    <row r="208" spans="1:4" x14ac:dyDescent="0.35">
      <c r="A208" s="83"/>
      <c r="B208" s="23"/>
      <c r="C208" s="23"/>
      <c r="D208" s="23"/>
    </row>
    <row r="209" spans="1:8" ht="20" x14ac:dyDescent="0.35">
      <c r="A209" s="83"/>
      <c r="B209" s="30" t="s">
        <v>88</v>
      </c>
      <c r="C209" s="30" t="s">
        <v>145</v>
      </c>
      <c r="D209" s="33" t="s">
        <v>88</v>
      </c>
      <c r="E209" s="33" t="s">
        <v>145</v>
      </c>
    </row>
    <row r="210" spans="1:8" ht="21" x14ac:dyDescent="0.5">
      <c r="A210" s="83"/>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5">
      <c r="A211" s="83"/>
      <c r="B211" s="31" t="s">
        <v>90</v>
      </c>
      <c r="C211" s="31" t="s">
        <v>93</v>
      </c>
      <c r="E211" t="s">
        <v>58</v>
      </c>
      <c r="F211" t="str">
        <f t="shared" ref="F211:F221" si="0">IF(NOT(ISBLANK(D211)),D211,IF(NOT(ISBLANK(E211)),"     "&amp;E211,FALSE))</f>
        <v xml:space="preserve">     Afectación menor a 10 SMLMV .</v>
      </c>
    </row>
    <row r="212" spans="1:8" ht="21" x14ac:dyDescent="0.5">
      <c r="A212" s="83"/>
      <c r="B212" s="31" t="s">
        <v>90</v>
      </c>
      <c r="C212" s="31" t="s">
        <v>94</v>
      </c>
      <c r="E212" t="s">
        <v>93</v>
      </c>
      <c r="F212" t="str">
        <f t="shared" si="0"/>
        <v xml:space="preserve">     Entre 10 y 50 SMLMV </v>
      </c>
    </row>
    <row r="213" spans="1:8" ht="21" x14ac:dyDescent="0.5">
      <c r="A213" s="83"/>
      <c r="B213" s="31" t="s">
        <v>90</v>
      </c>
      <c r="C213" s="31" t="s">
        <v>95</v>
      </c>
      <c r="E213" t="s">
        <v>94</v>
      </c>
      <c r="F213" t="str">
        <f t="shared" si="0"/>
        <v xml:space="preserve">     Entre 50 y 100 SMLMV </v>
      </c>
    </row>
    <row r="214" spans="1:8" ht="21" x14ac:dyDescent="0.5">
      <c r="A214" s="83"/>
      <c r="B214" s="31" t="s">
        <v>90</v>
      </c>
      <c r="C214" s="31" t="s">
        <v>96</v>
      </c>
      <c r="E214" t="s">
        <v>95</v>
      </c>
      <c r="F214" t="str">
        <f t="shared" si="0"/>
        <v xml:space="preserve">     Entre 100 y 500 SMLMV </v>
      </c>
    </row>
    <row r="215" spans="1:8" ht="21" x14ac:dyDescent="0.5">
      <c r="A215" s="83"/>
      <c r="B215" s="31" t="s">
        <v>57</v>
      </c>
      <c r="C215" s="31" t="s">
        <v>97</v>
      </c>
      <c r="E215" t="s">
        <v>96</v>
      </c>
      <c r="F215" t="str">
        <f t="shared" si="0"/>
        <v xml:space="preserve">     Mayor a 500 SMLMV </v>
      </c>
    </row>
    <row r="216" spans="1:8" ht="21" x14ac:dyDescent="0.5">
      <c r="A216" s="83"/>
      <c r="B216" s="31" t="s">
        <v>57</v>
      </c>
      <c r="C216" s="31" t="s">
        <v>98</v>
      </c>
      <c r="D216" t="s">
        <v>57</v>
      </c>
      <c r="F216" t="str">
        <f t="shared" si="0"/>
        <v>Pérdida Reputacional</v>
      </c>
    </row>
    <row r="217" spans="1:8" ht="21" x14ac:dyDescent="0.5">
      <c r="A217" s="83"/>
      <c r="B217" s="31" t="s">
        <v>57</v>
      </c>
      <c r="C217" s="31" t="s">
        <v>100</v>
      </c>
      <c r="E217" t="s">
        <v>97</v>
      </c>
      <c r="F217" t="str">
        <f t="shared" si="0"/>
        <v xml:space="preserve">     El riesgo afecta la imagen de alguna área de la organización</v>
      </c>
    </row>
    <row r="218" spans="1:8" ht="21" x14ac:dyDescent="0.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5">
      <c r="A219" s="83"/>
      <c r="B219" s="31" t="s">
        <v>57</v>
      </c>
      <c r="C219" s="31" t="s">
        <v>118</v>
      </c>
      <c r="E219" t="s">
        <v>100</v>
      </c>
      <c r="F219" t="str">
        <f t="shared" si="0"/>
        <v xml:space="preserve">     El riesgo afecta la imagen de la entidad con algunos usuarios de relevancia frente al logro de los objetivos</v>
      </c>
    </row>
    <row r="220" spans="1:8" x14ac:dyDescent="0.3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35">
      <c r="A221" s="83"/>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35">
      <c r="A222" s="83"/>
      <c r="B222" s="32" t="str">
        <v>Afectación Económica o presupuestal</v>
      </c>
      <c r="C222" s="32"/>
    </row>
    <row r="223" spans="1:8" x14ac:dyDescent="0.35">
      <c r="B223" s="32" t="str">
        <v>Pérdida Reputacional</v>
      </c>
      <c r="C223" s="32"/>
      <c r="F223" s="35" t="s">
        <v>147</v>
      </c>
    </row>
    <row r="224" spans="1:8" x14ac:dyDescent="0.35">
      <c r="B224" s="22"/>
      <c r="C224" s="22"/>
      <c r="F224" s="35" t="s">
        <v>148</v>
      </c>
    </row>
    <row r="225" spans="2:4" x14ac:dyDescent="0.35">
      <c r="B225" s="22"/>
      <c r="C225" s="22"/>
    </row>
    <row r="226" spans="2:4" x14ac:dyDescent="0.35">
      <c r="B226" s="22"/>
      <c r="C226" s="22"/>
    </row>
    <row r="227" spans="2:4" x14ac:dyDescent="0.35">
      <c r="B227" s="22"/>
      <c r="C227" s="22"/>
      <c r="D227" s="22"/>
    </row>
    <row r="228" spans="2:4" x14ac:dyDescent="0.35">
      <c r="B228" s="22"/>
      <c r="C228" s="22"/>
      <c r="D228" s="22"/>
    </row>
    <row r="229" spans="2:4" x14ac:dyDescent="0.35">
      <c r="B229" s="22"/>
      <c r="C229" s="22"/>
      <c r="D229" s="22"/>
    </row>
    <row r="230" spans="2:4" x14ac:dyDescent="0.35">
      <c r="B230" s="22"/>
      <c r="C230" s="22"/>
      <c r="D230" s="22"/>
    </row>
    <row r="231" spans="2:4" x14ac:dyDescent="0.35">
      <c r="B231" s="22"/>
      <c r="C231" s="22"/>
      <c r="D231" s="22"/>
    </row>
    <row r="232" spans="2:4" x14ac:dyDescent="0.35">
      <c r="B232" s="22"/>
      <c r="C232" s="22"/>
      <c r="D232" s="22"/>
    </row>
  </sheetData>
  <mergeCells count="1">
    <mergeCell ref="B1:D1"/>
  </mergeCells>
  <dataValidations disablePrompts="1" count="1">
    <dataValidation type="list" allowBlank="1" showInputMessage="1" showErrorMessage="1" sqref="G210" xr:uid="{00000000-0002-0000-1100-000000000000}">
      <formula1>$F$210:$F$221</formula1>
    </dataValidation>
  </dataValidations>
  <pageMargins left="0.7" right="0.7" top="0.75" bottom="0.75" header="0.3" footer="0.3"/>
  <pageSetup orientation="portrait"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7">
    <tabColor theme="7" tint="-0.249977111117893"/>
  </sheetPr>
  <dimension ref="B1:F16"/>
  <sheetViews>
    <sheetView workbookViewId="0"/>
  </sheetViews>
  <sheetFormatPr baseColWidth="10" defaultColWidth="14.26953125" defaultRowHeight="13" x14ac:dyDescent="0.3"/>
  <cols>
    <col min="1" max="2" width="14.26953125" style="88"/>
    <col min="3" max="3" width="17" style="88" customWidth="1"/>
    <col min="4" max="4" width="14.26953125" style="88"/>
    <col min="5" max="5" width="46" style="88" customWidth="1"/>
    <col min="6" max="16384" width="14.26953125" style="88"/>
  </cols>
  <sheetData>
    <row r="1" spans="2:6" ht="24" customHeight="1" thickBot="1" x14ac:dyDescent="0.35">
      <c r="B1" s="380" t="s">
        <v>78</v>
      </c>
      <c r="C1" s="381"/>
      <c r="D1" s="381"/>
      <c r="E1" s="381"/>
      <c r="F1" s="382"/>
    </row>
    <row r="2" spans="2:6" ht="16" thickBot="1" x14ac:dyDescent="0.4">
      <c r="B2" s="89"/>
      <c r="C2" s="89"/>
      <c r="D2" s="89"/>
      <c r="E2" s="89"/>
      <c r="F2" s="89"/>
    </row>
    <row r="3" spans="2:6" ht="16" thickBot="1" x14ac:dyDescent="0.35">
      <c r="B3" s="384" t="s">
        <v>64</v>
      </c>
      <c r="C3" s="385"/>
      <c r="D3" s="385"/>
      <c r="E3" s="101" t="s">
        <v>65</v>
      </c>
      <c r="F3" s="102" t="s">
        <v>66</v>
      </c>
    </row>
    <row r="4" spans="2:6" ht="31" x14ac:dyDescent="0.3">
      <c r="B4" s="386" t="s">
        <v>67</v>
      </c>
      <c r="C4" s="388" t="s">
        <v>13</v>
      </c>
      <c r="D4" s="90" t="s">
        <v>14</v>
      </c>
      <c r="E4" s="91" t="s">
        <v>68</v>
      </c>
      <c r="F4" s="92">
        <v>0.25</v>
      </c>
    </row>
    <row r="5" spans="2:6" ht="46.5" x14ac:dyDescent="0.3">
      <c r="B5" s="387"/>
      <c r="C5" s="389"/>
      <c r="D5" s="93" t="s">
        <v>15</v>
      </c>
      <c r="E5" s="94" t="s">
        <v>69</v>
      </c>
      <c r="F5" s="95">
        <v>0.15</v>
      </c>
    </row>
    <row r="6" spans="2:6" ht="46.5" x14ac:dyDescent="0.3">
      <c r="B6" s="387"/>
      <c r="C6" s="389"/>
      <c r="D6" s="93" t="s">
        <v>16</v>
      </c>
      <c r="E6" s="94" t="s">
        <v>70</v>
      </c>
      <c r="F6" s="95">
        <v>0.1</v>
      </c>
    </row>
    <row r="7" spans="2:6" ht="62" x14ac:dyDescent="0.3">
      <c r="B7" s="387"/>
      <c r="C7" s="389" t="s">
        <v>17</v>
      </c>
      <c r="D7" s="93" t="s">
        <v>10</v>
      </c>
      <c r="E7" s="94" t="s">
        <v>71</v>
      </c>
      <c r="F7" s="95">
        <v>0.25</v>
      </c>
    </row>
    <row r="8" spans="2:6" ht="31" x14ac:dyDescent="0.3">
      <c r="B8" s="387"/>
      <c r="C8" s="389"/>
      <c r="D8" s="93" t="s">
        <v>9</v>
      </c>
      <c r="E8" s="94" t="s">
        <v>72</v>
      </c>
      <c r="F8" s="95">
        <v>0.15</v>
      </c>
    </row>
    <row r="9" spans="2:6" ht="46.5" x14ac:dyDescent="0.3">
      <c r="B9" s="387" t="s">
        <v>162</v>
      </c>
      <c r="C9" s="389" t="s">
        <v>18</v>
      </c>
      <c r="D9" s="93" t="s">
        <v>19</v>
      </c>
      <c r="E9" s="94" t="s">
        <v>73</v>
      </c>
      <c r="F9" s="96" t="s">
        <v>74</v>
      </c>
    </row>
    <row r="10" spans="2:6" ht="46.5" x14ac:dyDescent="0.3">
      <c r="B10" s="387"/>
      <c r="C10" s="389"/>
      <c r="D10" s="93" t="s">
        <v>20</v>
      </c>
      <c r="E10" s="94" t="s">
        <v>75</v>
      </c>
      <c r="F10" s="96" t="s">
        <v>74</v>
      </c>
    </row>
    <row r="11" spans="2:6" ht="46.5" x14ac:dyDescent="0.3">
      <c r="B11" s="387"/>
      <c r="C11" s="389" t="s">
        <v>21</v>
      </c>
      <c r="D11" s="93" t="s">
        <v>22</v>
      </c>
      <c r="E11" s="94" t="s">
        <v>76</v>
      </c>
      <c r="F11" s="96" t="s">
        <v>74</v>
      </c>
    </row>
    <row r="12" spans="2:6" ht="46.5" x14ac:dyDescent="0.3">
      <c r="B12" s="387"/>
      <c r="C12" s="389"/>
      <c r="D12" s="93" t="s">
        <v>23</v>
      </c>
      <c r="E12" s="94" t="s">
        <v>77</v>
      </c>
      <c r="F12" s="96" t="s">
        <v>74</v>
      </c>
    </row>
    <row r="13" spans="2:6" ht="31" x14ac:dyDescent="0.3">
      <c r="B13" s="387"/>
      <c r="C13" s="389" t="s">
        <v>24</v>
      </c>
      <c r="D13" s="93" t="s">
        <v>119</v>
      </c>
      <c r="E13" s="94" t="s">
        <v>122</v>
      </c>
      <c r="F13" s="96" t="s">
        <v>74</v>
      </c>
    </row>
    <row r="14" spans="2:6" ht="16" thickBot="1" x14ac:dyDescent="0.35">
      <c r="B14" s="390"/>
      <c r="C14" s="391"/>
      <c r="D14" s="97" t="s">
        <v>120</v>
      </c>
      <c r="E14" s="98" t="s">
        <v>121</v>
      </c>
      <c r="F14" s="99" t="s">
        <v>74</v>
      </c>
    </row>
    <row r="15" spans="2:6" ht="49.5" customHeight="1" x14ac:dyDescent="0.3">
      <c r="B15" s="383" t="s">
        <v>159</v>
      </c>
      <c r="C15" s="383"/>
      <c r="D15" s="383"/>
      <c r="E15" s="383"/>
      <c r="F15" s="383"/>
    </row>
    <row r="16" spans="2:6" ht="27" customHeight="1" x14ac:dyDescent="0.3">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tabColor rgb="FF002060"/>
  </sheetPr>
  <dimension ref="A1:BP72"/>
  <sheetViews>
    <sheetView tabSelected="1" view="pageBreakPreview" zoomScale="40" zoomScaleNormal="70" zoomScaleSheetLayoutView="40" workbookViewId="0">
      <selection activeCell="AJ58" sqref="AJ58"/>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223</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225</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226</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228</v>
      </c>
      <c r="D10" s="225" t="s">
        <v>227</v>
      </c>
      <c r="E10" s="228" t="s">
        <v>357</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466</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449</v>
      </c>
      <c r="AF10" s="133" t="s">
        <v>229</v>
      </c>
      <c r="AG10" s="138" t="s">
        <v>469</v>
      </c>
      <c r="AH10" s="138"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450</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361</v>
      </c>
      <c r="AF11" s="133" t="s">
        <v>362</v>
      </c>
      <c r="AG11" s="138" t="s">
        <v>469</v>
      </c>
      <c r="AH11" s="138"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24" t="s">
        <v>364</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t="shared" si="3"/>
        <v>Moderado</v>
      </c>
      <c r="AB12" s="130">
        <f>IFERROR(IF(AND(Q11="Impacto",Q12="Impacto"),(AB11-(+AB11*T12)),IF(AND(Q11="Probabilidad",Q12="Impacto"),(AB10-(+AB10*T12)),IF(Q12="Probabilidad",AB11,""))),"")</f>
        <v>0.6</v>
      </c>
      <c r="AC12" s="131" t="str">
        <f t="shared" si="4"/>
        <v>Moderado</v>
      </c>
      <c r="AD12" s="132" t="s">
        <v>136</v>
      </c>
      <c r="AE12" s="133" t="s">
        <v>363</v>
      </c>
      <c r="AF12" s="133" t="s">
        <v>362</v>
      </c>
      <c r="AG12" s="133" t="s">
        <v>470</v>
      </c>
      <c r="AH12" s="138" t="s">
        <v>215</v>
      </c>
      <c r="AI12" s="140"/>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3"/>
      <c r="AG13" s="133"/>
      <c r="AH13" s="138"/>
      <c r="AI13" s="140"/>
      <c r="AJ13" s="140"/>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c r="C16" s="225"/>
      <c r="D16" s="225"/>
      <c r="E16" s="228"/>
      <c r="F16" s="225"/>
      <c r="G16" s="231"/>
      <c r="H16" s="234" t="str">
        <f>IF(G16&lt;=0,"",IF(G16&lt;=2,"Muy Baja",IF(G16&lt;=24,"Baja",IF(G16&lt;=500,"Media",IF(G16&lt;=5000,"Alta","Muy Alta")))))</f>
        <v/>
      </c>
      <c r="I16" s="219" t="str">
        <f>IF(H16="","",IF(H16="Muy Baja",0.2,IF(H16="Baja",0.4,IF(H16="Media",0.6,IF(H16="Alta",0.8,IF(H16="Muy Alta",1,))))))</f>
        <v/>
      </c>
      <c r="J16" s="237"/>
      <c r="K16" s="219">
        <f>IF(NOT(ISERROR(MATCH(J16,'Tabla Impacto'!$B$221:$B$223,0))),'Tabla Impacto'!$F$223&amp;"Por favor no seleccionar los criterios de impacto(Afectación Económica o presupuestal y Pérdida Reputacional)",J16)</f>
        <v>0</v>
      </c>
      <c r="L16" s="234" t="str">
        <f>IF(OR(K16='Tabla Impacto'!$C$11,K16='Tabla Impacto'!$D$11),"Leve",IF(OR(K16='Tabla Impacto'!$C$12,K16='Tabla Impacto'!$D$12),"Menor",IF(OR(K16='Tabla Impacto'!$C$13,K16='Tabla Impacto'!$D$13),"Moderado",IF(OR(K16='Tabla Impacto'!$C$14,K16='Tabla Impacto'!$D$14),"Mayor",IF(OR(K16='Tabla Impacto'!$C$15,K16='Tabla Impacto'!$D$15),"Catastrófico","")))))</f>
        <v/>
      </c>
      <c r="M16" s="219" t="str">
        <f>IF(L16="","",IF(L16="Leve",0.2,IF(L16="Menor",0.4,IF(L16="Moderado",0.6,IF(L16="Mayor",0.8,IF(L16="Catastrófico",1,))))))</f>
        <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3">
        <v>1</v>
      </c>
      <c r="P16" s="124"/>
      <c r="Q16" s="125" t="str">
        <f>IF(OR(R16="Preventivo",R16="Detectivo"),"Probabilidad",IF(R16="Correctivo","Impacto",""))</f>
        <v/>
      </c>
      <c r="R16" s="126"/>
      <c r="S16" s="126"/>
      <c r="T16" s="127" t="str">
        <f>IF(AND(R16="Preventivo",S16="Automático"),"50%",IF(AND(R16="Preventivo",S16="Manual"),"40%",IF(AND(R16="Detectivo",S16="Automático"),"40%",IF(AND(R16="Detectivo",S16="Manual"),"30%",IF(AND(R16="Correctivo",S16="Automático"),"35%",IF(AND(R16="Correctivo",S16="Manual"),"25%",""))))))</f>
        <v/>
      </c>
      <c r="U16" s="126"/>
      <c r="V16" s="126"/>
      <c r="W16" s="126"/>
      <c r="X16" s="128" t="str">
        <f>IFERROR(IF(Q16="Probabilidad",(I16-(+I16*T16)),IF(Q16="Impacto",I16,"")),"")</f>
        <v/>
      </c>
      <c r="Y16" s="129" t="str">
        <f>IFERROR(IF(X16="","",IF(X16&lt;=0.2,"Muy Baja",IF(X16&lt;=0.4,"Baja",IF(X16&lt;=0.6,"Media",IF(X16&lt;=0.8,"Alta","Muy Alta"))))),"")</f>
        <v/>
      </c>
      <c r="Z16" s="130" t="str">
        <f>+X16</f>
        <v/>
      </c>
      <c r="AA16" s="129" t="str">
        <f>IFERROR(IF(AB16="","",IF(AB16&lt;=0.2,"Leve",IF(AB16&lt;=0.4,"Menor",IF(AB16&lt;=0.6,"Moderado",IF(AB16&lt;=0.8,"Mayor","Catastrófico"))))),"")</f>
        <v/>
      </c>
      <c r="AB16" s="130" t="str">
        <f>IFERROR(IF(Q16="Impacto",(M16-(+M16*T16)),IF(Q16="Probabilidad",M16,"")),"")</f>
        <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2"/>
      <c r="AE16" s="133"/>
      <c r="AF16" s="133"/>
      <c r="AG16" s="138"/>
      <c r="AH16" s="135"/>
      <c r="AI16" s="133"/>
      <c r="AJ16" s="134"/>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3"/>
      <c r="AG17" s="138"/>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44"/>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3"/>
      <c r="AG18" s="138"/>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c r="D22" s="225"/>
      <c r="E22" s="228"/>
      <c r="F22" s="225"/>
      <c r="G22" s="231"/>
      <c r="H22" s="234" t="str">
        <f>IF(G22&lt;=0,"",IF(G22&lt;=2,"Muy Baja",IF(G22&lt;=24,"Baja",IF(G22&lt;=500,"Media",IF(G22&lt;=5000,"Alta","Muy Alta")))))</f>
        <v/>
      </c>
      <c r="I22" s="219" t="str">
        <f>IF(H22="","",IF(H22="Muy Baja",0.2,IF(H22="Baja",0.4,IF(H22="Media",0.6,IF(H22="Alta",0.8,IF(H22="Muy Alta",1,))))))</f>
        <v/>
      </c>
      <c r="J22" s="237"/>
      <c r="K22" s="219">
        <f>IF(NOT(ISERROR(MATCH(J22,'Tabla Impacto'!$B$221:$B$223,0))),'Tabla Impacto'!$F$223&amp;"Por favor no seleccionar los criterios de impacto(Afectación Económica o presupuestal y Pérdida Reputacional)",J22)</f>
        <v>0</v>
      </c>
      <c r="L22" s="234" t="str">
        <f>IF(OR(K22='Tabla Impacto'!$C$11,K22='Tabla Impacto'!$D$11),"Leve",IF(OR(K22='Tabla Impacto'!$C$12,K22='Tabla Impacto'!$D$12),"Menor",IF(OR(K22='Tabla Impacto'!$C$13,K22='Tabla Impacto'!$D$13),"Moderado",IF(OR(K22='Tabla Impacto'!$C$14,K22='Tabla Impacto'!$D$14),"Mayor",IF(OR(K22='Tabla Impacto'!$C$15,K22='Tabla Impacto'!$D$15),"Catastrófico","")))))</f>
        <v/>
      </c>
      <c r="M22" s="219" t="str">
        <f>IF(L22="","",IF(L22="Leve",0.2,IF(L22="Menor",0.4,IF(L22="Moderado",0.6,IF(L22="Mayor",0.8,IF(L22="Catastrófico",1,))))))</f>
        <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4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24"/>
      <c r="AF22" s="133"/>
      <c r="AG22" s="138"/>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4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24"/>
      <c r="AF23" s="133"/>
      <c r="AG23" s="138"/>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44"/>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8"/>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364" priority="231" operator="equal">
      <formula>"Muy Baja"</formula>
    </cfRule>
    <cfRule type="cellIs" dxfId="1363" priority="227" operator="equal">
      <formula>"Muy Alta"</formula>
    </cfRule>
    <cfRule type="cellIs" dxfId="1362" priority="230" operator="equal">
      <formula>"Baja"</formula>
    </cfRule>
    <cfRule type="cellIs" dxfId="1361" priority="229" operator="equal">
      <formula>"Media"</formula>
    </cfRule>
    <cfRule type="cellIs" dxfId="1360" priority="228" operator="equal">
      <formula>"Alta"</formula>
    </cfRule>
  </conditionalFormatting>
  <conditionalFormatting sqref="H22">
    <cfRule type="cellIs" dxfId="1359" priority="182" operator="equal">
      <formula>"Alta"</formula>
    </cfRule>
    <cfRule type="cellIs" dxfId="1358" priority="185" operator="equal">
      <formula>"Muy Baja"</formula>
    </cfRule>
    <cfRule type="cellIs" dxfId="1357" priority="181" operator="equal">
      <formula>"Muy Alta"</formula>
    </cfRule>
    <cfRule type="cellIs" dxfId="1356" priority="184" operator="equal">
      <formula>"Baja"</formula>
    </cfRule>
    <cfRule type="cellIs" dxfId="1355" priority="183" operator="equal">
      <formula>"Media"</formula>
    </cfRule>
  </conditionalFormatting>
  <conditionalFormatting sqref="H28">
    <cfRule type="cellIs" dxfId="1354" priority="162" operator="equal">
      <formula>"Muy Baja"</formula>
    </cfRule>
    <cfRule type="cellIs" dxfId="1353" priority="160" operator="equal">
      <formula>"Media"</formula>
    </cfRule>
    <cfRule type="cellIs" dxfId="1352" priority="158" operator="equal">
      <formula>"Muy Alta"</formula>
    </cfRule>
    <cfRule type="cellIs" dxfId="1351" priority="159" operator="equal">
      <formula>"Alta"</formula>
    </cfRule>
    <cfRule type="cellIs" dxfId="1350" priority="161" operator="equal">
      <formula>"Baja"</formula>
    </cfRule>
  </conditionalFormatting>
  <conditionalFormatting sqref="H34">
    <cfRule type="cellIs" dxfId="1349" priority="136" operator="equal">
      <formula>"Alta"</formula>
    </cfRule>
    <cfRule type="cellIs" dxfId="1348" priority="135" operator="equal">
      <formula>"Muy Alta"</formula>
    </cfRule>
    <cfRule type="cellIs" dxfId="1347" priority="137" operator="equal">
      <formula>"Media"</formula>
    </cfRule>
    <cfRule type="cellIs" dxfId="1346" priority="138" operator="equal">
      <formula>"Baja"</formula>
    </cfRule>
    <cfRule type="cellIs" dxfId="1345" priority="139" operator="equal">
      <formula>"Muy Baja"</formula>
    </cfRule>
  </conditionalFormatting>
  <conditionalFormatting sqref="H40">
    <cfRule type="cellIs" dxfId="1344" priority="112" operator="equal">
      <formula>"Muy Alta"</formula>
    </cfRule>
    <cfRule type="cellIs" dxfId="1343" priority="114" operator="equal">
      <formula>"Media"</formula>
    </cfRule>
    <cfRule type="cellIs" dxfId="1342" priority="116" operator="equal">
      <formula>"Muy Baja"</formula>
    </cfRule>
    <cfRule type="cellIs" dxfId="1341" priority="115" operator="equal">
      <formula>"Baja"</formula>
    </cfRule>
    <cfRule type="cellIs" dxfId="1340" priority="113" operator="equal">
      <formula>"Alta"</formula>
    </cfRule>
  </conditionalFormatting>
  <conditionalFormatting sqref="H46">
    <cfRule type="cellIs" dxfId="1339" priority="93" operator="equal">
      <formula>"Muy Baja"</formula>
    </cfRule>
    <cfRule type="cellIs" dxfId="1338" priority="89" operator="equal">
      <formula>"Muy Alta"</formula>
    </cfRule>
    <cfRule type="cellIs" dxfId="1337" priority="90" operator="equal">
      <formula>"Alta"</formula>
    </cfRule>
    <cfRule type="cellIs" dxfId="1336" priority="91" operator="equal">
      <formula>"Media"</formula>
    </cfRule>
    <cfRule type="cellIs" dxfId="1335" priority="92" operator="equal">
      <formula>"Baja"</formula>
    </cfRule>
  </conditionalFormatting>
  <conditionalFormatting sqref="H52">
    <cfRule type="cellIs" dxfId="1334" priority="66" operator="equal">
      <formula>"Muy Alta"</formula>
    </cfRule>
    <cfRule type="cellIs" dxfId="1333" priority="68" operator="equal">
      <formula>"Media"</formula>
    </cfRule>
    <cfRule type="cellIs" dxfId="1332" priority="69" operator="equal">
      <formula>"Baja"</formula>
    </cfRule>
    <cfRule type="cellIs" dxfId="1331" priority="70" operator="equal">
      <formula>"Muy Baja"</formula>
    </cfRule>
    <cfRule type="cellIs" dxfId="1330" priority="67" operator="equal">
      <formula>"Alta"</formula>
    </cfRule>
  </conditionalFormatting>
  <conditionalFormatting sqref="H58">
    <cfRule type="cellIs" dxfId="1329" priority="46" operator="equal">
      <formula>"Baja"</formula>
    </cfRule>
    <cfRule type="cellIs" dxfId="1328" priority="43" operator="equal">
      <formula>"Muy Alta"</formula>
    </cfRule>
    <cfRule type="cellIs" dxfId="1327" priority="44" operator="equal">
      <formula>"Alta"</formula>
    </cfRule>
    <cfRule type="cellIs" dxfId="1326" priority="45" operator="equal">
      <formula>"Media"</formula>
    </cfRule>
    <cfRule type="cellIs" dxfId="1325" priority="47" operator="equal">
      <formula>"Muy Baja"</formula>
    </cfRule>
  </conditionalFormatting>
  <conditionalFormatting sqref="H64">
    <cfRule type="cellIs" dxfId="1324" priority="24" operator="equal">
      <formula>"Muy Baja"</formula>
    </cfRule>
    <cfRule type="cellIs" dxfId="1323" priority="20" operator="equal">
      <formula>"Muy Alta"</formula>
    </cfRule>
    <cfRule type="cellIs" dxfId="1322" priority="23" operator="equal">
      <formula>"Baja"</formula>
    </cfRule>
    <cfRule type="cellIs" dxfId="1321" priority="22" operator="equal">
      <formula>"Media"</formula>
    </cfRule>
    <cfRule type="cellIs" dxfId="1320" priority="21" operator="equal">
      <formula>"Alta"</formula>
    </cfRule>
  </conditionalFormatting>
  <conditionalFormatting sqref="K10:K69">
    <cfRule type="containsText" dxfId="1319" priority="1" operator="containsText" text="❌">
      <formula>NOT(ISERROR(SEARCH("❌",K10)))</formula>
    </cfRule>
  </conditionalFormatting>
  <conditionalFormatting sqref="L10 L16 L22 L28 L34 L40 L46 L52 L58 L64">
    <cfRule type="cellIs" dxfId="1318" priority="226" operator="equal">
      <formula>"Leve"</formula>
    </cfRule>
    <cfRule type="cellIs" dxfId="1317" priority="222" operator="equal">
      <formula>"Catastrófico"</formula>
    </cfRule>
    <cfRule type="cellIs" dxfId="1316" priority="223" operator="equal">
      <formula>"Mayor"</formula>
    </cfRule>
    <cfRule type="cellIs" dxfId="1315" priority="224" operator="equal">
      <formula>"Moderado"</formula>
    </cfRule>
    <cfRule type="cellIs" dxfId="1314" priority="225" operator="equal">
      <formula>"Menor"</formula>
    </cfRule>
  </conditionalFormatting>
  <conditionalFormatting sqref="N10">
    <cfRule type="cellIs" dxfId="1313" priority="221" operator="equal">
      <formula>"Bajo"</formula>
    </cfRule>
    <cfRule type="cellIs" dxfId="1312" priority="218" operator="equal">
      <formula>"Extremo"</formula>
    </cfRule>
    <cfRule type="cellIs" dxfId="1311" priority="219" operator="equal">
      <formula>"Alto"</formula>
    </cfRule>
    <cfRule type="cellIs" dxfId="1310" priority="220" operator="equal">
      <formula>"Moderado"</formula>
    </cfRule>
  </conditionalFormatting>
  <conditionalFormatting sqref="N16">
    <cfRule type="cellIs" dxfId="1309" priority="200" operator="equal">
      <formula>"Extremo"</formula>
    </cfRule>
    <cfRule type="cellIs" dxfId="1308" priority="203" operator="equal">
      <formula>"Bajo"</formula>
    </cfRule>
    <cfRule type="cellIs" dxfId="1307" priority="202" operator="equal">
      <formula>"Moderado"</formula>
    </cfRule>
    <cfRule type="cellIs" dxfId="1306" priority="201" operator="equal">
      <formula>"Alto"</formula>
    </cfRule>
  </conditionalFormatting>
  <conditionalFormatting sqref="N22">
    <cfRule type="cellIs" dxfId="1305" priority="180" operator="equal">
      <formula>"Bajo"</formula>
    </cfRule>
    <cfRule type="cellIs" dxfId="1304" priority="177" operator="equal">
      <formula>"Extremo"</formula>
    </cfRule>
    <cfRule type="cellIs" dxfId="1303" priority="178" operator="equal">
      <formula>"Alto"</formula>
    </cfRule>
    <cfRule type="cellIs" dxfId="1302" priority="179" operator="equal">
      <formula>"Moderado"</formula>
    </cfRule>
  </conditionalFormatting>
  <conditionalFormatting sqref="N28">
    <cfRule type="cellIs" dxfId="1301" priority="154" operator="equal">
      <formula>"Extremo"</formula>
    </cfRule>
    <cfRule type="cellIs" dxfId="1300" priority="155" operator="equal">
      <formula>"Alto"</formula>
    </cfRule>
    <cfRule type="cellIs" dxfId="1299" priority="156" operator="equal">
      <formula>"Moderado"</formula>
    </cfRule>
    <cfRule type="cellIs" dxfId="1298" priority="157" operator="equal">
      <formula>"Bajo"</formula>
    </cfRule>
  </conditionalFormatting>
  <conditionalFormatting sqref="N34">
    <cfRule type="cellIs" dxfId="1297" priority="132" operator="equal">
      <formula>"Alto"</formula>
    </cfRule>
    <cfRule type="cellIs" dxfId="1296" priority="131" operator="equal">
      <formula>"Extremo"</formula>
    </cfRule>
    <cfRule type="cellIs" dxfId="1295" priority="133" operator="equal">
      <formula>"Moderado"</formula>
    </cfRule>
    <cfRule type="cellIs" dxfId="1294" priority="134" operator="equal">
      <formula>"Bajo"</formula>
    </cfRule>
  </conditionalFormatting>
  <conditionalFormatting sqref="N40">
    <cfRule type="cellIs" dxfId="1293" priority="110" operator="equal">
      <formula>"Moderado"</formula>
    </cfRule>
    <cfRule type="cellIs" dxfId="1292" priority="109" operator="equal">
      <formula>"Alto"</formula>
    </cfRule>
    <cfRule type="cellIs" dxfId="1291" priority="111" operator="equal">
      <formula>"Bajo"</formula>
    </cfRule>
    <cfRule type="cellIs" dxfId="1290" priority="108" operator="equal">
      <formula>"Extremo"</formula>
    </cfRule>
  </conditionalFormatting>
  <conditionalFormatting sqref="N46">
    <cfRule type="cellIs" dxfId="1289" priority="88" operator="equal">
      <formula>"Bajo"</formula>
    </cfRule>
    <cfRule type="cellIs" dxfId="1288" priority="87" operator="equal">
      <formula>"Moderado"</formula>
    </cfRule>
    <cfRule type="cellIs" dxfId="1287" priority="86" operator="equal">
      <formula>"Alto"</formula>
    </cfRule>
    <cfRule type="cellIs" dxfId="1286" priority="85" operator="equal">
      <formula>"Extremo"</formula>
    </cfRule>
  </conditionalFormatting>
  <conditionalFormatting sqref="N52">
    <cfRule type="cellIs" dxfId="1285" priority="62" operator="equal">
      <formula>"Extremo"</formula>
    </cfRule>
    <cfRule type="cellIs" dxfId="1284" priority="63" operator="equal">
      <formula>"Alto"</formula>
    </cfRule>
    <cfRule type="cellIs" dxfId="1283" priority="65" operator="equal">
      <formula>"Bajo"</formula>
    </cfRule>
    <cfRule type="cellIs" dxfId="1282" priority="64" operator="equal">
      <formula>"Moderado"</formula>
    </cfRule>
  </conditionalFormatting>
  <conditionalFormatting sqref="N58">
    <cfRule type="cellIs" dxfId="1281" priority="39" operator="equal">
      <formula>"Extremo"</formula>
    </cfRule>
    <cfRule type="cellIs" dxfId="1280" priority="40" operator="equal">
      <formula>"Alto"</formula>
    </cfRule>
    <cfRule type="cellIs" dxfId="1279" priority="42" operator="equal">
      <formula>"Bajo"</formula>
    </cfRule>
    <cfRule type="cellIs" dxfId="1278" priority="41" operator="equal">
      <formula>"Moderado"</formula>
    </cfRule>
  </conditionalFormatting>
  <conditionalFormatting sqref="N64">
    <cfRule type="cellIs" dxfId="1277" priority="16" operator="equal">
      <formula>"Extremo"</formula>
    </cfRule>
    <cfRule type="cellIs" dxfId="1276" priority="19" operator="equal">
      <formula>"Bajo"</formula>
    </cfRule>
    <cfRule type="cellIs" dxfId="1275" priority="18" operator="equal">
      <formula>"Moderado"</formula>
    </cfRule>
    <cfRule type="cellIs" dxfId="1274" priority="17" operator="equal">
      <formula>"Alto"</formula>
    </cfRule>
  </conditionalFormatting>
  <conditionalFormatting sqref="Y10:Y69">
    <cfRule type="cellIs" dxfId="1273" priority="15" operator="equal">
      <formula>"Muy Baja"</formula>
    </cfRule>
    <cfRule type="cellIs" dxfId="1272" priority="13" operator="equal">
      <formula>"Media"</formula>
    </cfRule>
    <cfRule type="cellIs" dxfId="1271" priority="12" operator="equal">
      <formula>"Alta"</formula>
    </cfRule>
    <cfRule type="cellIs" dxfId="1270" priority="11" operator="equal">
      <formula>"Muy Alta"</formula>
    </cfRule>
    <cfRule type="cellIs" dxfId="1269" priority="14" operator="equal">
      <formula>"Baja"</formula>
    </cfRule>
  </conditionalFormatting>
  <conditionalFormatting sqref="AA10:AA69">
    <cfRule type="cellIs" dxfId="1268" priority="10" operator="equal">
      <formula>"Leve"</formula>
    </cfRule>
    <cfRule type="cellIs" dxfId="1267" priority="9" operator="equal">
      <formula>"Menor"</formula>
    </cfRule>
    <cfRule type="cellIs" dxfId="1266" priority="7" operator="equal">
      <formula>"Mayor"</formula>
    </cfRule>
    <cfRule type="cellIs" dxfId="1265" priority="6" operator="equal">
      <formula>"Catastrófico"</formula>
    </cfRule>
    <cfRule type="cellIs" dxfId="1264" priority="8" operator="equal">
      <formula>"Moderado"</formula>
    </cfRule>
  </conditionalFormatting>
  <conditionalFormatting sqref="AC10:AC69">
    <cfRule type="cellIs" dxfId="1263" priority="2" operator="equal">
      <formula>"Extremo"</formula>
    </cfRule>
    <cfRule type="cellIs" dxfId="1262" priority="5" operator="equal">
      <formula>"Bajo"</formula>
    </cfRule>
    <cfRule type="cellIs" dxfId="1261" priority="4" operator="equal">
      <formula>"Moderado"</formula>
    </cfRule>
    <cfRule type="cellIs" dxfId="1260" priority="3" operator="equal">
      <formula>"Alto"</formula>
    </cfRule>
  </conditionalFormatting>
  <pageMargins left="0.69" right="0.7" top="0.75" bottom="0.75" header="0.3" footer="0.3"/>
  <pageSetup scale="26" orientation="landscape" r:id="rId1"/>
  <rowBreaks count="1" manualBreakCount="1">
    <brk id="18" max="16383" man="1"/>
  </rowBreaks>
  <colBreaks count="1" manualBreakCount="1">
    <brk id="36" max="1048575" man="1"/>
  </colBreaks>
  <extLst>
    <ext xmlns:x14="http://schemas.microsoft.com/office/spreadsheetml/2009/9/main" uri="{CCE6A557-97BC-4b89-ADB6-D9C93CAAB3DF}">
      <x14:dataValidations xmlns:xm="http://schemas.microsoft.com/office/excel/2006/main" count="20">
        <x14:dataValidation type="list" allowBlank="1" showInputMessage="1" showErrorMessage="1" xr:uid="{5473C433-DCD5-4496-B89C-D166488FA3DA}">
          <x14:formula1>
            <xm:f>'Tabla Impacto'!$F$210:$F$221</xm:f>
          </x14:formula1>
          <xm:sqref>J10:J69</xm:sqref>
        </x14:dataValidation>
        <x14:dataValidation type="list" allowBlank="1" showInputMessage="1" showErrorMessage="1" xr:uid="{7E8CF395-04BC-4EB1-BE71-D2C35E4538D7}">
          <x14:formula1>
            <xm:f>'Opciones Tratamiento'!$B$2:$B$5</xm:f>
          </x14:formula1>
          <xm:sqref>AD10:AD69</xm:sqref>
        </x14:dataValidation>
        <x14:dataValidation type="list" allowBlank="1" showInputMessage="1" showErrorMessage="1" xr:uid="{33C1B98F-6FD7-4F50-98D1-FA72F4993BB0}">
          <x14:formula1>
            <xm:f>'Opciones Tratamiento'!$E$2:$E$4</xm:f>
          </x14:formula1>
          <xm:sqref>B10:B69</xm:sqref>
        </x14:dataValidation>
        <x14:dataValidation type="list" allowBlank="1" showInputMessage="1" showErrorMessage="1" xr:uid="{D64D0D66-B9FB-4988-92BD-2C92651FDD41}">
          <x14:formula1>
            <xm:f>'Opciones Tratamiento'!$B$13:$B$19</xm:f>
          </x14:formula1>
          <xm:sqref>F10:F69</xm:sqref>
        </x14:dataValidation>
        <x14:dataValidation type="list" allowBlank="1" showInputMessage="1" showErrorMessage="1" xr:uid="{09D254FD-F2F0-46EA-8BEC-33CCCC90BF7B}">
          <x14:formula1>
            <xm:f>'Tabla Valoración controles'!$D$13:$D$14</xm:f>
          </x14:formula1>
          <xm:sqref>W10:W69</xm:sqref>
        </x14:dataValidation>
        <x14:dataValidation type="list" allowBlank="1" showInputMessage="1" showErrorMessage="1" xr:uid="{883BB032-4B35-417D-95CC-D737A5C4D87B}">
          <x14:formula1>
            <xm:f>'Opciones Tratamiento'!$B$9:$B$10</xm:f>
          </x14:formula1>
          <xm:sqref>AJ16:AJ17 AJ19:AJ20 AJ22:AJ23 AJ25:AJ26 AJ28:AJ29 AJ31:AJ32 AJ34:AJ35 AJ37:AJ38 AJ40:AJ41 AJ43:AJ44 AJ46:AJ47 AJ49:AJ50 AJ52:AJ53 AJ55:AJ56 AJ58:AJ59 AJ61:AJ62 AJ64:AJ65 AJ67:AJ68 AJ10:AJ11 AJ14</xm:sqref>
        </x14:dataValidation>
        <x14:dataValidation type="list" allowBlank="1" showInputMessage="1" showErrorMessage="1" xr:uid="{0F64E1EE-0482-4EB7-A3D4-1C260A391E65}">
          <x14:formula1>
            <xm:f>'Tabla Valoración controles'!$D$11:$D$12</xm:f>
          </x14:formula1>
          <xm:sqref>V10:V69</xm:sqref>
        </x14:dataValidation>
        <x14:dataValidation type="list" allowBlank="1" showInputMessage="1" showErrorMessage="1" xr:uid="{D3B83326-A618-4E0A-9171-7AC39EFE8F44}">
          <x14:formula1>
            <xm:f>'Tabla Valoración controles'!$D$9:$D$10</xm:f>
          </x14:formula1>
          <xm:sqref>U10:U69</xm:sqref>
        </x14:dataValidation>
        <x14:dataValidation type="list" allowBlank="1" showInputMessage="1" showErrorMessage="1" xr:uid="{C7DA7AA5-2D4E-43ED-BA47-3E318EE96147}">
          <x14:formula1>
            <xm:f>'Tabla Valoración controles'!$D$7:$D$8</xm:f>
          </x14:formula1>
          <xm:sqref>S10:S69</xm:sqref>
        </x14:dataValidation>
        <x14:dataValidation type="list" allowBlank="1" showInputMessage="1" showErrorMessage="1" xr:uid="{C6A94D22-1239-41F0-A98A-B86CE80F1710}">
          <x14:formula1>
            <xm:f>'Tabla Valoración controles'!$D$4:$D$6</xm:f>
          </x14:formula1>
          <xm:sqref>R10:R69</xm:sqref>
        </x14:dataValidation>
        <x14:dataValidation type="custom" allowBlank="1" showInputMessage="1" showErrorMessage="1" error="Recuerde que las acciones se generan bajo la medida de mitigar el riesgo" xr:uid="{99D30F69-7720-4639-B5C3-67762CD0035D}">
          <x14:formula1>
            <xm:f>IF(OR(AD12='Opciones Tratamiento'!$B$2,AD12='Opciones Tratamiento'!$B$3,AD12='Opciones Tratamiento'!$B$4),ISBLANK(AD12),ISTEXT(AD12))</xm:f>
          </x14:formula1>
          <xm:sqref>AI10:AI11</xm:sqref>
        </x14:dataValidation>
        <x14:dataValidation type="custom" allowBlank="1" showInputMessage="1" showErrorMessage="1" error="Recuerde que las acciones se generan bajo la medida de mitigar el riesgo" xr:uid="{CE0BA331-AAF0-480C-82B6-A18EC81A3DCF}">
          <x14:formula1>
            <xm:f>IF(OR(AD12='Opciones Tratamiento'!$B$2,AD12='Opciones Tratamiento'!$B$3,AD12='Opciones Tratamiento'!$B$4),ISBLANK(AD12),ISTEXT(AD12))</xm:f>
          </x14:formula1>
          <xm:sqref>AH10:AH11</xm:sqref>
        </x14:dataValidation>
        <x14:dataValidation type="custom" allowBlank="1" showInputMessage="1" showErrorMessage="1" error="Recuerde que las acciones se generan bajo la medida de mitigar el riesgo" xr:uid="{840612CC-9B3E-443E-ABBA-684395A1E2F4}">
          <x14:formula1>
            <xm:f>IF(OR(AD12='Opciones Tratamiento'!$B$2,AD12='Opciones Tratamiento'!$B$3,AD12='Opciones Tratamiento'!$B$4),ISBLANK(AD12),ISTEXT(AD12))</xm:f>
          </x14:formula1>
          <xm:sqref>AG10:AG11</xm:sqref>
        </x14:dataValidation>
        <x14:dataValidation type="custom" allowBlank="1" showInputMessage="1" showErrorMessage="1" error="Recuerde que las acciones se generan bajo la medida de mitigar el riesgo" xr:uid="{3288EC36-3578-4C35-B7C4-FC1A5F4A0885}">
          <x14:formula1>
            <xm:f>IF(OR(AD12='Opciones Tratamiento'!$B$2,AD12='Opciones Tratamiento'!$B$3,AD12='Opciones Tratamiento'!$B$4),ISBLANK(AD12),ISTEXT(AD12))</xm:f>
          </x14:formula1>
          <xm:sqref>AF10:AF11</xm:sqref>
        </x14:dataValidation>
        <x14:dataValidation type="custom" allowBlank="1" showInputMessage="1" showErrorMessage="1" error="Recuerde que las acciones se generan bajo la medida de mitigar el riesgo" xr:uid="{47A3EA4D-432B-4975-9035-BC91B3425462}">
          <x14:formula1>
            <xm:f>IF(OR(AD12='Opciones Tratamiento'!$B$2,AD12='Opciones Tratamiento'!$B$3,AD12='Opciones Tratamiento'!$B$4),ISBLANK(AD12),ISTEXT(AD12))</xm:f>
          </x14:formula1>
          <xm:sqref>AE10:AE11</xm:sqref>
        </x14:dataValidation>
        <x14:dataValidation type="custom" allowBlank="1" showInputMessage="1" showErrorMessage="1" error="Recuerde que las acciones se generan bajo la medida de mitigar el riesgo" xr:uid="{A268F445-1D40-497A-B369-1550189138BD}">
          <x14:formula1>
            <xm:f>IF(OR(AD14='Opciones Tratamiento'!$B$2,AD14='Opciones Tratamiento'!$B$3,AD14='Opciones Tratamiento'!$B$4),ISBLANK(AD14),ISTEXT(AD14))</xm:f>
          </x14:formula1>
          <xm:sqref>AI14:AI69</xm:sqref>
        </x14:dataValidation>
        <x14:dataValidation type="custom" allowBlank="1" showInputMessage="1" showErrorMessage="1" error="Recuerde que las acciones se generan bajo la medida de mitigar el riesgo" xr:uid="{751FE657-E586-43B8-B965-B13DB97C7E8D}">
          <x14:formula1>
            <xm:f>IF(OR(AD14='Opciones Tratamiento'!$B$2,AD14='Opciones Tratamiento'!$B$3,AD14='Opciones Tratamiento'!$B$4),ISBLANK(AD14),ISTEXT(AD14))</xm:f>
          </x14:formula1>
          <xm:sqref>AH14:AH69</xm:sqref>
        </x14:dataValidation>
        <x14:dataValidation type="custom" allowBlank="1" showInputMessage="1" showErrorMessage="1" error="Recuerde que las acciones se generan bajo la medida de mitigar el riesgo" xr:uid="{E0CCA42E-AE16-4E45-99C9-180B2EBDACE1}">
          <x14:formula1>
            <xm:f>IF(OR(AD14='Opciones Tratamiento'!$B$2,AD14='Opciones Tratamiento'!$B$3,AD14='Opciones Tratamiento'!$B$4),ISBLANK(AD14),ISTEXT(AD14))</xm:f>
          </x14:formula1>
          <xm:sqref>AG14:AG69</xm:sqref>
        </x14:dataValidation>
        <x14:dataValidation type="custom" allowBlank="1" showInputMessage="1" showErrorMessage="1" error="Recuerde que las acciones se generan bajo la medida de mitigar el riesgo" xr:uid="{1F04D38D-995F-4437-9F7B-E4F8715BA656}">
          <x14:formula1>
            <xm:f>IF(OR(AD14='Opciones Tratamiento'!$B$2,AD14='Opciones Tratamiento'!$B$3,AD14='Opciones Tratamiento'!$B$4),ISBLANK(AD14),ISTEXT(AD14))</xm:f>
          </x14:formula1>
          <xm:sqref>AF14:AF69</xm:sqref>
        </x14:dataValidation>
        <x14:dataValidation type="custom" allowBlank="1" showInputMessage="1" showErrorMessage="1" error="Recuerde que las acciones se generan bajo la medida de mitigar el riesgo" xr:uid="{18DFFE30-0636-4339-9905-45CE73F07357}">
          <x14:formula1>
            <xm:f>IF(OR(AD14='Opciones Tratamiento'!$B$2,AD14='Opciones Tratamiento'!$B$3,AD14='Opciones Tratamiento'!$B$4),ISBLANK(AD14),ISTEXT(AD14))</xm:f>
          </x14:formula1>
          <xm:sqref>AE14:AE69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B2:E19"/>
  <sheetViews>
    <sheetView topLeftCell="A4" workbookViewId="0">
      <selection activeCell="B13" sqref="B13:B19"/>
    </sheetView>
  </sheetViews>
  <sheetFormatPr baseColWidth="10" defaultRowHeight="14.5" x14ac:dyDescent="0.35"/>
  <sheetData>
    <row r="2" spans="2:5" x14ac:dyDescent="0.35">
      <c r="B2" t="s">
        <v>31</v>
      </c>
      <c r="E2" t="s">
        <v>133</v>
      </c>
    </row>
    <row r="3" spans="2:5" x14ac:dyDescent="0.35">
      <c r="B3" t="s">
        <v>32</v>
      </c>
      <c r="E3" t="s">
        <v>132</v>
      </c>
    </row>
    <row r="4" spans="2:5" x14ac:dyDescent="0.35">
      <c r="B4" t="s">
        <v>137</v>
      </c>
      <c r="E4" t="s">
        <v>134</v>
      </c>
    </row>
    <row r="5" spans="2:5" x14ac:dyDescent="0.35">
      <c r="B5" t="s">
        <v>136</v>
      </c>
    </row>
    <row r="8" spans="2:5" x14ac:dyDescent="0.35">
      <c r="B8" t="s">
        <v>86</v>
      </c>
    </row>
    <row r="9" spans="2:5" x14ac:dyDescent="0.35">
      <c r="B9" t="s">
        <v>40</v>
      </c>
    </row>
    <row r="10" spans="2:5" x14ac:dyDescent="0.35">
      <c r="B10" t="s">
        <v>41</v>
      </c>
    </row>
    <row r="13" spans="2:5" x14ac:dyDescent="0.35">
      <c r="B13" t="s">
        <v>129</v>
      </c>
    </row>
    <row r="14" spans="2:5" x14ac:dyDescent="0.35">
      <c r="B14" t="s">
        <v>123</v>
      </c>
    </row>
    <row r="15" spans="2:5" x14ac:dyDescent="0.35">
      <c r="B15" t="s">
        <v>126</v>
      </c>
    </row>
    <row r="16" spans="2:5" x14ac:dyDescent="0.35">
      <c r="B16" t="s">
        <v>124</v>
      </c>
    </row>
    <row r="17" spans="2:2" x14ac:dyDescent="0.35">
      <c r="B17" t="s">
        <v>125</v>
      </c>
    </row>
    <row r="18" spans="2:2" x14ac:dyDescent="0.35">
      <c r="B18" t="s">
        <v>127</v>
      </c>
    </row>
    <row r="19" spans="2:2" x14ac:dyDescent="0.35">
      <c r="B19" t="s">
        <v>128</v>
      </c>
    </row>
  </sheetData>
  <sortState xmlns:xlrd2="http://schemas.microsoft.com/office/spreadsheetml/2017/richdata2" ref="B2:B5">
    <sortCondition ref="B2:B5"/>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9"/>
  <dimension ref="A3:A21"/>
  <sheetViews>
    <sheetView workbookViewId="0">
      <selection activeCell="A19" sqref="A19"/>
    </sheetView>
  </sheetViews>
  <sheetFormatPr baseColWidth="10" defaultColWidth="11.453125" defaultRowHeight="13" x14ac:dyDescent="0.3"/>
  <cols>
    <col min="1" max="1" width="32.81640625" style="9" customWidth="1"/>
    <col min="2" max="16384" width="11.453125" style="9"/>
  </cols>
  <sheetData>
    <row r="3" spans="1:1" x14ac:dyDescent="0.3">
      <c r="A3" s="10" t="s">
        <v>14</v>
      </c>
    </row>
    <row r="4" spans="1:1" x14ac:dyDescent="0.3">
      <c r="A4" s="10" t="s">
        <v>15</v>
      </c>
    </row>
    <row r="5" spans="1:1" x14ac:dyDescent="0.3">
      <c r="A5" s="10" t="s">
        <v>16</v>
      </c>
    </row>
    <row r="6" spans="1:1" x14ac:dyDescent="0.3">
      <c r="A6" s="10" t="s">
        <v>10</v>
      </c>
    </row>
    <row r="7" spans="1:1" x14ac:dyDescent="0.3">
      <c r="A7" s="10" t="s">
        <v>9</v>
      </c>
    </row>
    <row r="8" spans="1:1" x14ac:dyDescent="0.3">
      <c r="A8" s="10" t="s">
        <v>19</v>
      </c>
    </row>
    <row r="9" spans="1:1" x14ac:dyDescent="0.3">
      <c r="A9" s="10" t="s">
        <v>20</v>
      </c>
    </row>
    <row r="10" spans="1:1" x14ac:dyDescent="0.3">
      <c r="A10" s="10" t="s">
        <v>22</v>
      </c>
    </row>
    <row r="11" spans="1:1" x14ac:dyDescent="0.3">
      <c r="A11" s="10" t="s">
        <v>23</v>
      </c>
    </row>
    <row r="12" spans="1:1" x14ac:dyDescent="0.3">
      <c r="A12" s="10" t="s">
        <v>25</v>
      </c>
    </row>
    <row r="13" spans="1:1" x14ac:dyDescent="0.3">
      <c r="A13" s="10" t="s">
        <v>26</v>
      </c>
    </row>
    <row r="14" spans="1:1" x14ac:dyDescent="0.3">
      <c r="A14" s="10" t="s">
        <v>27</v>
      </c>
    </row>
    <row r="16" spans="1:1" x14ac:dyDescent="0.3">
      <c r="A16" s="10" t="s">
        <v>30</v>
      </c>
    </row>
    <row r="17" spans="1:1" x14ac:dyDescent="0.3">
      <c r="A17" s="10" t="s">
        <v>31</v>
      </c>
    </row>
    <row r="18" spans="1:1" x14ac:dyDescent="0.3">
      <c r="A18" s="10" t="s">
        <v>32</v>
      </c>
    </row>
    <row r="20" spans="1:1" x14ac:dyDescent="0.3">
      <c r="A20" s="10" t="s">
        <v>40</v>
      </c>
    </row>
    <row r="21" spans="1:1" x14ac:dyDescent="0.3">
      <c r="A21" s="10"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7773E-2C1D-45D8-932D-085AD085CB64}">
  <sheetPr>
    <tabColor rgb="FF002060"/>
  </sheetPr>
  <dimension ref="A1:BP72"/>
  <sheetViews>
    <sheetView topLeftCell="E21" zoomScale="40" zoomScaleNormal="40" workbookViewId="0">
      <selection activeCell="P10" sqref="P10"/>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231</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232</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233</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235</v>
      </c>
      <c r="D10" s="225" t="s">
        <v>234</v>
      </c>
      <c r="E10" s="228" t="s">
        <v>527</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522</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237</v>
      </c>
      <c r="AF10" s="133" t="s">
        <v>365</v>
      </c>
      <c r="AG10" s="138" t="s">
        <v>236</v>
      </c>
      <c r="AH10" s="138"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523</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524</v>
      </c>
      <c r="AF11" s="133" t="s">
        <v>365</v>
      </c>
      <c r="AG11" s="133" t="s">
        <v>359</v>
      </c>
      <c r="AH11" s="138"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44" t="s">
        <v>534</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t="shared" si="3"/>
        <v>Moderado</v>
      </c>
      <c r="AB12" s="130">
        <f>IFERROR(IF(AND(Q11="Impacto",Q12="Impacto"),(AB11-(+AB11*T12)),IF(AND(Q11="Probabilidad",Q12="Impacto"),(AB10-(+AB10*T12)),IF(Q12="Probabilidad",AB11,""))),"")</f>
        <v>0.6</v>
      </c>
      <c r="AC12" s="131" t="str">
        <f t="shared" si="4"/>
        <v>Moderado</v>
      </c>
      <c r="AD12" s="132" t="s">
        <v>136</v>
      </c>
      <c r="AE12" s="133" t="s">
        <v>525</v>
      </c>
      <c r="AF12" s="133" t="s">
        <v>526</v>
      </c>
      <c r="AG12" s="135" t="s">
        <v>221</v>
      </c>
      <c r="AH12" s="135" t="s">
        <v>215</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134</v>
      </c>
      <c r="C16" s="225" t="s">
        <v>311</v>
      </c>
      <c r="D16" s="225" t="s">
        <v>310</v>
      </c>
      <c r="E16" s="228" t="s">
        <v>366</v>
      </c>
      <c r="F16" s="225" t="s">
        <v>123</v>
      </c>
      <c r="G16" s="231">
        <v>600</v>
      </c>
      <c r="H16" s="234" t="str">
        <f>IF(G16&lt;=0,"",IF(G16&lt;=2,"Muy Baja",IF(G16&lt;=24,"Baja",IF(G16&lt;=500,"Media",IF(G16&lt;=5000,"Alta","Muy Alta")))))</f>
        <v>Alta</v>
      </c>
      <c r="I16" s="219">
        <f>IF(H16="","",IF(H16="Muy Baja",0.2,IF(H16="Baja",0.4,IF(H16="Media",0.6,IF(H16="Alta",0.8,IF(H16="Muy Alta",1,))))))</f>
        <v>0.8</v>
      </c>
      <c r="J16" s="237" t="s">
        <v>157</v>
      </c>
      <c r="K16" s="219" t="str">
        <f>IF(NOT(ISERROR(MATCH(J16,'Tabla Impacto'!$B$221:$B$223,0))),'Tabla Impacto'!$F$223&amp;"Por favor no seleccionar los criterios de impacto(Afectación Económica o presupuestal y Pérdida Reputacional)",J16)</f>
        <v xml:space="preserve">     El riesgo afecta la imagen de la entidad a nivel nacional, con efecto publicitarios sostenible a nivel país</v>
      </c>
      <c r="L16" s="234" t="str">
        <f>IF(OR(K16='Tabla Impacto'!$C$11,K16='Tabla Impacto'!$D$11),"Leve",IF(OR(K16='Tabla Impacto'!$C$12,K16='Tabla Impacto'!$D$12),"Menor",IF(OR(K16='Tabla Impacto'!$C$13,K16='Tabla Impacto'!$D$13),"Moderado",IF(OR(K16='Tabla Impacto'!$C$14,K16='Tabla Impacto'!$D$14),"Mayor",IF(OR(K16='Tabla Impacto'!$C$15,K16='Tabla Impacto'!$D$15),"Catastrófico","")))))</f>
        <v>Catastrófico</v>
      </c>
      <c r="M16" s="219">
        <f>IF(L16="","",IF(L16="Leve",0.2,IF(L16="Menor",0.4,IF(L16="Moderado",0.6,IF(L16="Mayor",0.8,IF(L16="Catastrófico",1,))))))</f>
        <v>1</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123">
        <v>1</v>
      </c>
      <c r="P16" s="124" t="s">
        <v>464</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IFERROR(IF(AB16="","",IF(AB16&lt;=0.2,"Leve",IF(AB16&lt;=0.4,"Menor",IF(AB16&lt;=0.6,"Moderado",IF(AB16&lt;=0.8,"Mayor","Catastrófico"))))),"")</f>
        <v>Catastrófico</v>
      </c>
      <c r="AB16" s="130">
        <f>IFERROR(IF(Q16="Impacto",(M16-(+M16*T16)),IF(Q16="Probabilidad",M16,"")),"")</f>
        <v>1</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Extremo</v>
      </c>
      <c r="AD16" s="132" t="s">
        <v>136</v>
      </c>
      <c r="AE16" s="133" t="s">
        <v>336</v>
      </c>
      <c r="AF16" s="133" t="s">
        <v>341</v>
      </c>
      <c r="AG16" s="138" t="s">
        <v>337</v>
      </c>
      <c r="AH16" s="135" t="s">
        <v>215</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463</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0.28799999999999998</v>
      </c>
      <c r="Y17" s="129" t="str">
        <f t="shared" si="1"/>
        <v>Baja</v>
      </c>
      <c r="Z17" s="130">
        <f t="shared" ref="Z17:Z21" si="9">+X17</f>
        <v>0.28799999999999998</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312</v>
      </c>
      <c r="AF17" s="133" t="s">
        <v>314</v>
      </c>
      <c r="AG17" s="138" t="s">
        <v>471</v>
      </c>
      <c r="AH17" s="135" t="s">
        <v>215</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24" t="s">
        <v>465</v>
      </c>
      <c r="Q18" s="125" t="str">
        <f>IF(OR(R18="Preventivo",R18="Detectivo"),"Probabilidad",IF(R18="Correctivo","Impacto",""))</f>
        <v>Probabilidad</v>
      </c>
      <c r="R18" s="126" t="s">
        <v>14</v>
      </c>
      <c r="S18" s="126" t="s">
        <v>9</v>
      </c>
      <c r="T18" s="127" t="str">
        <f t="shared" si="8"/>
        <v>40%</v>
      </c>
      <c r="U18" s="126" t="s">
        <v>19</v>
      </c>
      <c r="V18" s="126" t="s">
        <v>22</v>
      </c>
      <c r="W18" s="126" t="s">
        <v>119</v>
      </c>
      <c r="X18" s="128">
        <f>IFERROR(IF(AND(Q17="Probabilidad",Q18="Probabilidad"),(Z17-(+Z17*T18)),IF(AND(Q17="Impacto",Q18="Probabilidad"),(Z16-(+Z16*T18)),IF(Q18="Impacto",Z17,""))),"")</f>
        <v>0.17279999999999998</v>
      </c>
      <c r="Y18" s="129" t="str">
        <f t="shared" si="1"/>
        <v>Muy Baja</v>
      </c>
      <c r="Z18" s="130">
        <f t="shared" si="9"/>
        <v>0.17279999999999998</v>
      </c>
      <c r="AA18" s="129" t="str">
        <f t="shared" si="3"/>
        <v>Moderado</v>
      </c>
      <c r="AB18" s="130">
        <f>IFERROR(IF(AND(Q17="Impacto",Q18="Impacto"),(AB17-(+AB17*T18)),IF(AND(Q17="Probabilidad",Q18="Impacto"),(AB16-(+AB16*T18)),IF(Q18="Probabilidad",AB17,""))),"")</f>
        <v>0.6</v>
      </c>
      <c r="AC18" s="131" t="str">
        <f t="shared" si="10"/>
        <v>Moderado</v>
      </c>
      <c r="AD18" s="132" t="s">
        <v>136</v>
      </c>
      <c r="AE18" s="133" t="s">
        <v>368</v>
      </c>
      <c r="AF18" s="133" t="s">
        <v>342</v>
      </c>
      <c r="AG18" s="138" t="s">
        <v>471</v>
      </c>
      <c r="AH18" s="135" t="s">
        <v>215</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t="s">
        <v>457</v>
      </c>
      <c r="Q19" s="125" t="str">
        <f t="shared" ref="Q19:Q21" si="11">IF(OR(R19="Preventivo",R19="Detectivo"),"Probabilidad",IF(R19="Correctivo","Impacto",""))</f>
        <v>Probabilidad</v>
      </c>
      <c r="R19" s="126" t="s">
        <v>14</v>
      </c>
      <c r="S19" s="126" t="s">
        <v>9</v>
      </c>
      <c r="T19" s="127" t="str">
        <f t="shared" si="8"/>
        <v>40%</v>
      </c>
      <c r="U19" s="126" t="s">
        <v>19</v>
      </c>
      <c r="V19" s="126" t="s">
        <v>22</v>
      </c>
      <c r="W19" s="126" t="s">
        <v>119</v>
      </c>
      <c r="X19" s="128">
        <f t="shared" ref="X19:X21" si="12">IFERROR(IF(AND(Q18="Probabilidad",Q19="Probabilidad"),(Z18-(+Z18*T19)),IF(AND(Q18="Impacto",Q19="Probabilidad"),(Z17-(+Z17*T19)),IF(Q19="Impacto",Z18,""))),"")</f>
        <v>0.10367999999999998</v>
      </c>
      <c r="Y19" s="129" t="str">
        <f t="shared" si="1"/>
        <v>Muy Baja</v>
      </c>
      <c r="Z19" s="130">
        <f t="shared" si="9"/>
        <v>0.10367999999999998</v>
      </c>
      <c r="AA19" s="129" t="str">
        <f t="shared" si="3"/>
        <v>Moderado</v>
      </c>
      <c r="AB19" s="130">
        <f t="shared" ref="AB19:AB21" si="13">IFERROR(IF(AND(Q18="Impacto",Q19="Impacto"),(AB18-(+AB18*T19)),IF(AND(Q18="Probabilidad",Q19="Impacto"),(AB17-(+AB17*T19)),IF(Q19="Probabilidad",AB18,""))),"")</f>
        <v>0.6</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32" t="s">
        <v>136</v>
      </c>
      <c r="AE19" s="133" t="s">
        <v>316</v>
      </c>
      <c r="AF19" s="133" t="s">
        <v>315</v>
      </c>
      <c r="AG19" s="138" t="s">
        <v>472</v>
      </c>
      <c r="AH19" s="135" t="s">
        <v>215</v>
      </c>
      <c r="AI19" s="133"/>
      <c r="AJ19" s="134"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t="s">
        <v>463</v>
      </c>
      <c r="Q20" s="125" t="str">
        <f t="shared" si="11"/>
        <v>Probabilidad</v>
      </c>
      <c r="R20" s="126" t="s">
        <v>14</v>
      </c>
      <c r="S20" s="126" t="s">
        <v>9</v>
      </c>
      <c r="T20" s="127" t="str">
        <f t="shared" si="8"/>
        <v>40%</v>
      </c>
      <c r="U20" s="126" t="s">
        <v>19</v>
      </c>
      <c r="V20" s="126" t="s">
        <v>22</v>
      </c>
      <c r="W20" s="126" t="s">
        <v>119</v>
      </c>
      <c r="X20" s="128">
        <f t="shared" si="12"/>
        <v>6.2207999999999986E-2</v>
      </c>
      <c r="Y20" s="129" t="str">
        <f t="shared" si="1"/>
        <v>Muy Baja</v>
      </c>
      <c r="Z20" s="130">
        <f t="shared" si="9"/>
        <v>6.2207999999999986E-2</v>
      </c>
      <c r="AA20" s="129" t="str">
        <f t="shared" si="3"/>
        <v>Moderado</v>
      </c>
      <c r="AB20" s="130">
        <f t="shared" si="13"/>
        <v>0.6</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2" t="s">
        <v>136</v>
      </c>
      <c r="AE20" s="133" t="s">
        <v>370</v>
      </c>
      <c r="AF20" s="133" t="s">
        <v>343</v>
      </c>
      <c r="AG20" s="138" t="s">
        <v>369</v>
      </c>
      <c r="AH20" s="135" t="s">
        <v>215</v>
      </c>
      <c r="AI20" s="133"/>
      <c r="AJ20" s="134" t="s">
        <v>41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t="s">
        <v>367</v>
      </c>
      <c r="Q21" s="125" t="str">
        <f t="shared" si="11"/>
        <v>Impacto</v>
      </c>
      <c r="R21" s="126" t="s">
        <v>16</v>
      </c>
      <c r="S21" s="126" t="s">
        <v>9</v>
      </c>
      <c r="T21" s="127" t="str">
        <f t="shared" si="8"/>
        <v>25%</v>
      </c>
      <c r="U21" s="126" t="s">
        <v>20</v>
      </c>
      <c r="V21" s="126" t="s">
        <v>23</v>
      </c>
      <c r="W21" s="126" t="s">
        <v>120</v>
      </c>
      <c r="X21" s="128">
        <f t="shared" si="12"/>
        <v>6.2207999999999986E-2</v>
      </c>
      <c r="Y21" s="129" t="str">
        <f t="shared" si="1"/>
        <v>Muy Baja</v>
      </c>
      <c r="Z21" s="130">
        <f t="shared" si="9"/>
        <v>6.2207999999999986E-2</v>
      </c>
      <c r="AA21" s="129" t="str">
        <f t="shared" si="3"/>
        <v>Moderado</v>
      </c>
      <c r="AB21" s="130">
        <f t="shared" si="13"/>
        <v>0.44999999999999996</v>
      </c>
      <c r="AC21" s="131" t="str">
        <f t="shared" si="14"/>
        <v>Moderado</v>
      </c>
      <c r="AD21" s="132" t="s">
        <v>136</v>
      </c>
      <c r="AE21" s="133" t="s">
        <v>313</v>
      </c>
      <c r="AF21" s="133" t="s">
        <v>536</v>
      </c>
      <c r="AG21" s="138" t="s">
        <v>473</v>
      </c>
      <c r="AH21" s="135" t="s">
        <v>215</v>
      </c>
      <c r="AI21" s="133"/>
      <c r="AJ21" s="134" t="s">
        <v>41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132</v>
      </c>
      <c r="C22" s="225" t="s">
        <v>453</v>
      </c>
      <c r="D22" s="225" t="s">
        <v>452</v>
      </c>
      <c r="E22" s="228" t="s">
        <v>451</v>
      </c>
      <c r="F22" s="225" t="s">
        <v>123</v>
      </c>
      <c r="G22" s="231">
        <v>5</v>
      </c>
      <c r="H22" s="234" t="str">
        <f>IF(G22&lt;=0,"",IF(G22&lt;=2,"Muy Baja",IF(G22&lt;=24,"Baja",IF(G22&lt;=500,"Media",IF(G22&lt;=5000,"Alta","Muy Alta")))))</f>
        <v>Baja</v>
      </c>
      <c r="I22" s="219">
        <f>IF(H22="","",IF(H22="Muy Baja",0.2,IF(H22="Baja",0.4,IF(H22="Media",0.6,IF(H22="Alta",0.8,IF(H22="Muy Alta",1,))))))</f>
        <v>0.4</v>
      </c>
      <c r="J22" s="237" t="s">
        <v>155</v>
      </c>
      <c r="K22" s="219"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367</v>
      </c>
      <c r="Q22" s="125" t="str">
        <f>IF(OR(R22="Preventivo",R22="Detectivo"),"Probabilidad",IF(R22="Correctivo","Impacto",""))</f>
        <v>Impacto</v>
      </c>
      <c r="R22" s="126" t="s">
        <v>16</v>
      </c>
      <c r="S22" s="126" t="s">
        <v>9</v>
      </c>
      <c r="T22" s="127" t="str">
        <f>IF(AND(R22="Preventivo",S22="Automático"),"50%",IF(AND(R22="Preventivo",S22="Manual"),"40%",IF(AND(R22="Detectivo",S22="Automático"),"40%",IF(AND(R22="Detectivo",S22="Manual"),"30%",IF(AND(R22="Correctivo",S22="Automático"),"35%",IF(AND(R22="Correctivo",S22="Manual"),"25%",""))))))</f>
        <v>25%</v>
      </c>
      <c r="U22" s="126" t="s">
        <v>20</v>
      </c>
      <c r="V22" s="126" t="s">
        <v>23</v>
      </c>
      <c r="W22" s="126" t="s">
        <v>120</v>
      </c>
      <c r="X22" s="128">
        <f>IFERROR(IF(Q22="Probabilidad",(I22-(+I22*T22)),IF(Q22="Impacto",I22,"")),"")</f>
        <v>0.4</v>
      </c>
      <c r="Y22" s="129" t="str">
        <f>IFERROR(IF(X22="","",IF(X22&lt;=0.2,"Muy Baja",IF(X22&lt;=0.4,"Baja",IF(X22&lt;=0.6,"Media",IF(X22&lt;=0.8,"Alta","Muy Alta"))))),"")</f>
        <v>Baja</v>
      </c>
      <c r="Z22" s="130">
        <f>+X22</f>
        <v>0.4</v>
      </c>
      <c r="AA22" s="129" t="str">
        <f>IFERROR(IF(AB22="","",IF(AB22&lt;=0.2,"Leve",IF(AB22&lt;=0.4,"Menor",IF(AB22&lt;=0.6,"Moderado",IF(AB22&lt;=0.8,"Mayor","Catastrófico"))))),"")</f>
        <v>Moderado</v>
      </c>
      <c r="AB22" s="130">
        <f>IFERROR(IF(Q22="Impacto",(M22-(+M22*T22)),IF(Q22="Probabilidad",M22,"")),"")</f>
        <v>0.44999999999999996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136</v>
      </c>
      <c r="AE22" s="124" t="s">
        <v>454</v>
      </c>
      <c r="AF22" s="133" t="s">
        <v>341</v>
      </c>
      <c r="AG22" s="138" t="s">
        <v>474</v>
      </c>
      <c r="AH22" s="135" t="s">
        <v>215</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O7:W7"/>
    <mergeCell ref="X7:AD7"/>
    <mergeCell ref="AE7:AJ7"/>
    <mergeCell ref="C6:N6"/>
    <mergeCell ref="A1:AJ2"/>
    <mergeCell ref="A4:B4"/>
    <mergeCell ref="C4:N4"/>
    <mergeCell ref="O4:Q4"/>
    <mergeCell ref="A5:B5"/>
    <mergeCell ref="C5:N5"/>
    <mergeCell ref="A8:A9"/>
    <mergeCell ref="B8:B9"/>
    <mergeCell ref="C8:C9"/>
    <mergeCell ref="D8:D9"/>
    <mergeCell ref="E8:E9"/>
    <mergeCell ref="F8:F9"/>
    <mergeCell ref="A6:B6"/>
    <mergeCell ref="A7:G7"/>
    <mergeCell ref="H7:N7"/>
    <mergeCell ref="O8:O9"/>
    <mergeCell ref="P8:P9"/>
    <mergeCell ref="Q8:Q9"/>
    <mergeCell ref="R8:W8"/>
    <mergeCell ref="G8:G9"/>
    <mergeCell ref="H8:H9"/>
    <mergeCell ref="I8:I9"/>
    <mergeCell ref="J8:J9"/>
    <mergeCell ref="K8:K9"/>
    <mergeCell ref="L8:L9"/>
    <mergeCell ref="AJ8:AJ9"/>
    <mergeCell ref="A10:A15"/>
    <mergeCell ref="B10:B15"/>
    <mergeCell ref="C10:C15"/>
    <mergeCell ref="D10:D15"/>
    <mergeCell ref="E10:E15"/>
    <mergeCell ref="F10:F15"/>
    <mergeCell ref="G10:G15"/>
    <mergeCell ref="H10:H15"/>
    <mergeCell ref="I10:I15"/>
    <mergeCell ref="AD8:AD9"/>
    <mergeCell ref="AE8:AE9"/>
    <mergeCell ref="AF8:AF9"/>
    <mergeCell ref="AG8:AG9"/>
    <mergeCell ref="AH8:AH9"/>
    <mergeCell ref="AI8:AI9"/>
    <mergeCell ref="X8:X9"/>
    <mergeCell ref="Y8:Y9"/>
    <mergeCell ref="Z8:Z9"/>
    <mergeCell ref="AA8:AA9"/>
    <mergeCell ref="AB8:AB9"/>
    <mergeCell ref="AC8:AC9"/>
    <mergeCell ref="M8:M9"/>
    <mergeCell ref="N8:N9"/>
    <mergeCell ref="M10:M15"/>
    <mergeCell ref="N10:N15"/>
    <mergeCell ref="A16:A21"/>
    <mergeCell ref="B16:B21"/>
    <mergeCell ref="C16:C21"/>
    <mergeCell ref="D16:D21"/>
    <mergeCell ref="E16:E21"/>
    <mergeCell ref="L16:L21"/>
    <mergeCell ref="M16:M21"/>
    <mergeCell ref="N16:N21"/>
    <mergeCell ref="H16:H21"/>
    <mergeCell ref="I16:I21"/>
    <mergeCell ref="J16:J21"/>
    <mergeCell ref="K16:K21"/>
    <mergeCell ref="D22:D27"/>
    <mergeCell ref="E22:E27"/>
    <mergeCell ref="F22:F27"/>
    <mergeCell ref="G22:G27"/>
    <mergeCell ref="F16:F21"/>
    <mergeCell ref="G16:G21"/>
    <mergeCell ref="J10:J15"/>
    <mergeCell ref="K10:K15"/>
    <mergeCell ref="L10:L15"/>
    <mergeCell ref="N22:N27"/>
    <mergeCell ref="A28:A33"/>
    <mergeCell ref="B28:B33"/>
    <mergeCell ref="C28:C33"/>
    <mergeCell ref="D28:D33"/>
    <mergeCell ref="E28:E33"/>
    <mergeCell ref="F28:F33"/>
    <mergeCell ref="G28:G33"/>
    <mergeCell ref="H28:H33"/>
    <mergeCell ref="I28:I33"/>
    <mergeCell ref="H22:H27"/>
    <mergeCell ref="I22:I27"/>
    <mergeCell ref="J22:J27"/>
    <mergeCell ref="K22:K27"/>
    <mergeCell ref="L22:L27"/>
    <mergeCell ref="M22:M27"/>
    <mergeCell ref="J28:J33"/>
    <mergeCell ref="K28:K33"/>
    <mergeCell ref="L28:L33"/>
    <mergeCell ref="M28:M33"/>
    <mergeCell ref="N28:N33"/>
    <mergeCell ref="A22:A27"/>
    <mergeCell ref="B22:B27"/>
    <mergeCell ref="C22:C27"/>
    <mergeCell ref="A34:A39"/>
    <mergeCell ref="B34:B39"/>
    <mergeCell ref="C34:C39"/>
    <mergeCell ref="D34:D39"/>
    <mergeCell ref="E34:E39"/>
    <mergeCell ref="L34:L39"/>
    <mergeCell ref="M34:M39"/>
    <mergeCell ref="N34:N39"/>
    <mergeCell ref="A40:A45"/>
    <mergeCell ref="B40:B45"/>
    <mergeCell ref="C40:C45"/>
    <mergeCell ref="D40:D45"/>
    <mergeCell ref="E40:E45"/>
    <mergeCell ref="F40:F45"/>
    <mergeCell ref="G40:G45"/>
    <mergeCell ref="F34:F39"/>
    <mergeCell ref="G34:G39"/>
    <mergeCell ref="H34:H39"/>
    <mergeCell ref="I34:I39"/>
    <mergeCell ref="J34:J39"/>
    <mergeCell ref="K34:K39"/>
    <mergeCell ref="N40:N45"/>
    <mergeCell ref="H40:H45"/>
    <mergeCell ref="I40:I45"/>
    <mergeCell ref="A46:A51"/>
    <mergeCell ref="B46:B51"/>
    <mergeCell ref="C46:C51"/>
    <mergeCell ref="D46:D51"/>
    <mergeCell ref="E46:E51"/>
    <mergeCell ref="F46:F51"/>
    <mergeCell ref="G46:G51"/>
    <mergeCell ref="H46:H51"/>
    <mergeCell ref="I46:I51"/>
    <mergeCell ref="J40:J45"/>
    <mergeCell ref="K40:K45"/>
    <mergeCell ref="L40:L45"/>
    <mergeCell ref="M40:M45"/>
    <mergeCell ref="J46:J51"/>
    <mergeCell ref="K46:K51"/>
    <mergeCell ref="L46:L51"/>
    <mergeCell ref="M46:M51"/>
    <mergeCell ref="N46:N51"/>
    <mergeCell ref="A52:A57"/>
    <mergeCell ref="B52:B57"/>
    <mergeCell ref="C52:C57"/>
    <mergeCell ref="D52:D57"/>
    <mergeCell ref="E52:E57"/>
    <mergeCell ref="L52:L57"/>
    <mergeCell ref="M52:M57"/>
    <mergeCell ref="N52:N57"/>
    <mergeCell ref="A58:A63"/>
    <mergeCell ref="B58:B63"/>
    <mergeCell ref="C58:C63"/>
    <mergeCell ref="D58:D63"/>
    <mergeCell ref="E58:E63"/>
    <mergeCell ref="F58:F63"/>
    <mergeCell ref="G58:G63"/>
    <mergeCell ref="F52:F57"/>
    <mergeCell ref="G52:G57"/>
    <mergeCell ref="H52:H57"/>
    <mergeCell ref="I52:I57"/>
    <mergeCell ref="J52:J57"/>
    <mergeCell ref="K52:K57"/>
    <mergeCell ref="J64:J69"/>
    <mergeCell ref="K64:K69"/>
    <mergeCell ref="L64:L69"/>
    <mergeCell ref="M64:M69"/>
    <mergeCell ref="N64:N69"/>
    <mergeCell ref="B70:AJ70"/>
    <mergeCell ref="N58:N63"/>
    <mergeCell ref="A64:A69"/>
    <mergeCell ref="B64:B69"/>
    <mergeCell ref="C64:C69"/>
    <mergeCell ref="D64:D69"/>
    <mergeCell ref="E64:E69"/>
    <mergeCell ref="F64:F69"/>
    <mergeCell ref="G64:G69"/>
    <mergeCell ref="H64:H69"/>
    <mergeCell ref="I64:I69"/>
    <mergeCell ref="H58:H63"/>
    <mergeCell ref="I58:I63"/>
    <mergeCell ref="J58:J63"/>
    <mergeCell ref="K58:K63"/>
    <mergeCell ref="L58:L63"/>
    <mergeCell ref="M58:M63"/>
  </mergeCells>
  <conditionalFormatting sqref="H10 H16">
    <cfRule type="cellIs" dxfId="1259" priority="231" operator="equal">
      <formula>"Muy Baja"</formula>
    </cfRule>
    <cfRule type="cellIs" dxfId="1258" priority="227" operator="equal">
      <formula>"Muy Alta"</formula>
    </cfRule>
    <cfRule type="cellIs" dxfId="1257" priority="230" operator="equal">
      <formula>"Baja"</formula>
    </cfRule>
    <cfRule type="cellIs" dxfId="1256" priority="229" operator="equal">
      <formula>"Media"</formula>
    </cfRule>
    <cfRule type="cellIs" dxfId="1255" priority="228" operator="equal">
      <formula>"Alta"</formula>
    </cfRule>
  </conditionalFormatting>
  <conditionalFormatting sqref="H22">
    <cfRule type="cellIs" dxfId="1254" priority="182" operator="equal">
      <formula>"Alta"</formula>
    </cfRule>
    <cfRule type="cellIs" dxfId="1253" priority="185" operator="equal">
      <formula>"Muy Baja"</formula>
    </cfRule>
    <cfRule type="cellIs" dxfId="1252" priority="181" operator="equal">
      <formula>"Muy Alta"</formula>
    </cfRule>
    <cfRule type="cellIs" dxfId="1251" priority="184" operator="equal">
      <formula>"Baja"</formula>
    </cfRule>
    <cfRule type="cellIs" dxfId="1250" priority="183" operator="equal">
      <formula>"Media"</formula>
    </cfRule>
  </conditionalFormatting>
  <conditionalFormatting sqref="H28">
    <cfRule type="cellIs" dxfId="1249" priority="162" operator="equal">
      <formula>"Muy Baja"</formula>
    </cfRule>
    <cfRule type="cellIs" dxfId="1248" priority="160" operator="equal">
      <formula>"Media"</formula>
    </cfRule>
    <cfRule type="cellIs" dxfId="1247" priority="158" operator="equal">
      <formula>"Muy Alta"</formula>
    </cfRule>
    <cfRule type="cellIs" dxfId="1246" priority="159" operator="equal">
      <formula>"Alta"</formula>
    </cfRule>
    <cfRule type="cellIs" dxfId="1245" priority="161" operator="equal">
      <formula>"Baja"</formula>
    </cfRule>
  </conditionalFormatting>
  <conditionalFormatting sqref="H34">
    <cfRule type="cellIs" dxfId="1244" priority="136" operator="equal">
      <formula>"Alta"</formula>
    </cfRule>
    <cfRule type="cellIs" dxfId="1243" priority="135" operator="equal">
      <formula>"Muy Alta"</formula>
    </cfRule>
    <cfRule type="cellIs" dxfId="1242" priority="137" operator="equal">
      <formula>"Media"</formula>
    </cfRule>
    <cfRule type="cellIs" dxfId="1241" priority="138" operator="equal">
      <formula>"Baja"</formula>
    </cfRule>
    <cfRule type="cellIs" dxfId="1240" priority="139" operator="equal">
      <formula>"Muy Baja"</formula>
    </cfRule>
  </conditionalFormatting>
  <conditionalFormatting sqref="H40">
    <cfRule type="cellIs" dxfId="1239" priority="112" operator="equal">
      <formula>"Muy Alta"</formula>
    </cfRule>
    <cfRule type="cellIs" dxfId="1238" priority="114" operator="equal">
      <formula>"Media"</formula>
    </cfRule>
    <cfRule type="cellIs" dxfId="1237" priority="116" operator="equal">
      <formula>"Muy Baja"</formula>
    </cfRule>
    <cfRule type="cellIs" dxfId="1236" priority="115" operator="equal">
      <formula>"Baja"</formula>
    </cfRule>
    <cfRule type="cellIs" dxfId="1235" priority="113" operator="equal">
      <formula>"Alta"</formula>
    </cfRule>
  </conditionalFormatting>
  <conditionalFormatting sqref="H46">
    <cfRule type="cellIs" dxfId="1234" priority="93" operator="equal">
      <formula>"Muy Baja"</formula>
    </cfRule>
    <cfRule type="cellIs" dxfId="1233" priority="89" operator="equal">
      <formula>"Muy Alta"</formula>
    </cfRule>
    <cfRule type="cellIs" dxfId="1232" priority="90" operator="equal">
      <formula>"Alta"</formula>
    </cfRule>
    <cfRule type="cellIs" dxfId="1231" priority="91" operator="equal">
      <formula>"Media"</formula>
    </cfRule>
    <cfRule type="cellIs" dxfId="1230" priority="92" operator="equal">
      <formula>"Baja"</formula>
    </cfRule>
  </conditionalFormatting>
  <conditionalFormatting sqref="H52">
    <cfRule type="cellIs" dxfId="1229" priority="66" operator="equal">
      <formula>"Muy Alta"</formula>
    </cfRule>
    <cfRule type="cellIs" dxfId="1228" priority="68" operator="equal">
      <formula>"Media"</formula>
    </cfRule>
    <cfRule type="cellIs" dxfId="1227" priority="69" operator="equal">
      <formula>"Baja"</formula>
    </cfRule>
    <cfRule type="cellIs" dxfId="1226" priority="70" operator="equal">
      <formula>"Muy Baja"</formula>
    </cfRule>
    <cfRule type="cellIs" dxfId="1225" priority="67" operator="equal">
      <formula>"Alta"</formula>
    </cfRule>
  </conditionalFormatting>
  <conditionalFormatting sqref="H58">
    <cfRule type="cellIs" dxfId="1224" priority="46" operator="equal">
      <formula>"Baja"</formula>
    </cfRule>
    <cfRule type="cellIs" dxfId="1223" priority="43" operator="equal">
      <formula>"Muy Alta"</formula>
    </cfRule>
    <cfRule type="cellIs" dxfId="1222" priority="44" operator="equal">
      <formula>"Alta"</formula>
    </cfRule>
    <cfRule type="cellIs" dxfId="1221" priority="45" operator="equal">
      <formula>"Media"</formula>
    </cfRule>
    <cfRule type="cellIs" dxfId="1220" priority="47" operator="equal">
      <formula>"Muy Baja"</formula>
    </cfRule>
  </conditionalFormatting>
  <conditionalFormatting sqref="H64">
    <cfRule type="cellIs" dxfId="1219" priority="24" operator="equal">
      <formula>"Muy Baja"</formula>
    </cfRule>
    <cfRule type="cellIs" dxfId="1218" priority="20" operator="equal">
      <formula>"Muy Alta"</formula>
    </cfRule>
    <cfRule type="cellIs" dxfId="1217" priority="23" operator="equal">
      <formula>"Baja"</formula>
    </cfRule>
    <cfRule type="cellIs" dxfId="1216" priority="22" operator="equal">
      <formula>"Media"</formula>
    </cfRule>
    <cfRule type="cellIs" dxfId="1215" priority="21" operator="equal">
      <formula>"Alta"</formula>
    </cfRule>
  </conditionalFormatting>
  <conditionalFormatting sqref="K10:K69">
    <cfRule type="containsText" dxfId="1214" priority="1" operator="containsText" text="❌">
      <formula>NOT(ISERROR(SEARCH("❌",K10)))</formula>
    </cfRule>
  </conditionalFormatting>
  <conditionalFormatting sqref="L10 L16 L22 L28 L34 L40 L46 L52 L58 L64">
    <cfRule type="cellIs" dxfId="1213" priority="226" operator="equal">
      <formula>"Leve"</formula>
    </cfRule>
    <cfRule type="cellIs" dxfId="1212" priority="222" operator="equal">
      <formula>"Catastrófico"</formula>
    </cfRule>
    <cfRule type="cellIs" dxfId="1211" priority="223" operator="equal">
      <formula>"Mayor"</formula>
    </cfRule>
    <cfRule type="cellIs" dxfId="1210" priority="224" operator="equal">
      <formula>"Moderado"</formula>
    </cfRule>
    <cfRule type="cellIs" dxfId="1209" priority="225" operator="equal">
      <formula>"Menor"</formula>
    </cfRule>
  </conditionalFormatting>
  <conditionalFormatting sqref="N10">
    <cfRule type="cellIs" dxfId="1208" priority="221" operator="equal">
      <formula>"Bajo"</formula>
    </cfRule>
    <cfRule type="cellIs" dxfId="1207" priority="218" operator="equal">
      <formula>"Extremo"</formula>
    </cfRule>
    <cfRule type="cellIs" dxfId="1206" priority="219" operator="equal">
      <formula>"Alto"</formula>
    </cfRule>
    <cfRule type="cellIs" dxfId="1205" priority="220" operator="equal">
      <formula>"Moderado"</formula>
    </cfRule>
  </conditionalFormatting>
  <conditionalFormatting sqref="N16">
    <cfRule type="cellIs" dxfId="1204" priority="200" operator="equal">
      <formula>"Extremo"</formula>
    </cfRule>
    <cfRule type="cellIs" dxfId="1203" priority="203" operator="equal">
      <formula>"Bajo"</formula>
    </cfRule>
    <cfRule type="cellIs" dxfId="1202" priority="202" operator="equal">
      <formula>"Moderado"</formula>
    </cfRule>
    <cfRule type="cellIs" dxfId="1201" priority="201" operator="equal">
      <formula>"Alto"</formula>
    </cfRule>
  </conditionalFormatting>
  <conditionalFormatting sqref="N22">
    <cfRule type="cellIs" dxfId="1200" priority="180" operator="equal">
      <formula>"Bajo"</formula>
    </cfRule>
    <cfRule type="cellIs" dxfId="1199" priority="177" operator="equal">
      <formula>"Extremo"</formula>
    </cfRule>
    <cfRule type="cellIs" dxfId="1198" priority="178" operator="equal">
      <formula>"Alto"</formula>
    </cfRule>
    <cfRule type="cellIs" dxfId="1197" priority="179" operator="equal">
      <formula>"Moderado"</formula>
    </cfRule>
  </conditionalFormatting>
  <conditionalFormatting sqref="N28">
    <cfRule type="cellIs" dxfId="1196" priority="154" operator="equal">
      <formula>"Extremo"</formula>
    </cfRule>
    <cfRule type="cellIs" dxfId="1195" priority="155" operator="equal">
      <formula>"Alto"</formula>
    </cfRule>
    <cfRule type="cellIs" dxfId="1194" priority="156" operator="equal">
      <formula>"Moderado"</formula>
    </cfRule>
    <cfRule type="cellIs" dxfId="1193" priority="157" operator="equal">
      <formula>"Bajo"</formula>
    </cfRule>
  </conditionalFormatting>
  <conditionalFormatting sqref="N34">
    <cfRule type="cellIs" dxfId="1192" priority="132" operator="equal">
      <formula>"Alto"</formula>
    </cfRule>
    <cfRule type="cellIs" dxfId="1191" priority="131" operator="equal">
      <formula>"Extremo"</formula>
    </cfRule>
    <cfRule type="cellIs" dxfId="1190" priority="133" operator="equal">
      <formula>"Moderado"</formula>
    </cfRule>
    <cfRule type="cellIs" dxfId="1189" priority="134" operator="equal">
      <formula>"Bajo"</formula>
    </cfRule>
  </conditionalFormatting>
  <conditionalFormatting sqref="N40">
    <cfRule type="cellIs" dxfId="1188" priority="110" operator="equal">
      <formula>"Moderado"</formula>
    </cfRule>
    <cfRule type="cellIs" dxfId="1187" priority="109" operator="equal">
      <formula>"Alto"</formula>
    </cfRule>
    <cfRule type="cellIs" dxfId="1186" priority="111" operator="equal">
      <formula>"Bajo"</formula>
    </cfRule>
    <cfRule type="cellIs" dxfId="1185" priority="108" operator="equal">
      <formula>"Extremo"</formula>
    </cfRule>
  </conditionalFormatting>
  <conditionalFormatting sqref="N46">
    <cfRule type="cellIs" dxfId="1184" priority="88" operator="equal">
      <formula>"Bajo"</formula>
    </cfRule>
    <cfRule type="cellIs" dxfId="1183" priority="87" operator="equal">
      <formula>"Moderado"</formula>
    </cfRule>
    <cfRule type="cellIs" dxfId="1182" priority="86" operator="equal">
      <formula>"Alto"</formula>
    </cfRule>
    <cfRule type="cellIs" dxfId="1181" priority="85" operator="equal">
      <formula>"Extremo"</formula>
    </cfRule>
  </conditionalFormatting>
  <conditionalFormatting sqref="N52">
    <cfRule type="cellIs" dxfId="1180" priority="62" operator="equal">
      <formula>"Extremo"</formula>
    </cfRule>
    <cfRule type="cellIs" dxfId="1179" priority="63" operator="equal">
      <formula>"Alto"</formula>
    </cfRule>
    <cfRule type="cellIs" dxfId="1178" priority="65" operator="equal">
      <formula>"Bajo"</formula>
    </cfRule>
    <cfRule type="cellIs" dxfId="1177" priority="64" operator="equal">
      <formula>"Moderado"</formula>
    </cfRule>
  </conditionalFormatting>
  <conditionalFormatting sqref="N58">
    <cfRule type="cellIs" dxfId="1176" priority="39" operator="equal">
      <formula>"Extremo"</formula>
    </cfRule>
    <cfRule type="cellIs" dxfId="1175" priority="40" operator="equal">
      <formula>"Alto"</formula>
    </cfRule>
    <cfRule type="cellIs" dxfId="1174" priority="42" operator="equal">
      <formula>"Bajo"</formula>
    </cfRule>
    <cfRule type="cellIs" dxfId="1173" priority="41" operator="equal">
      <formula>"Moderado"</formula>
    </cfRule>
  </conditionalFormatting>
  <conditionalFormatting sqref="N64">
    <cfRule type="cellIs" dxfId="1172" priority="16" operator="equal">
      <formula>"Extremo"</formula>
    </cfRule>
    <cfRule type="cellIs" dxfId="1171" priority="19" operator="equal">
      <formula>"Bajo"</formula>
    </cfRule>
    <cfRule type="cellIs" dxfId="1170" priority="18" operator="equal">
      <formula>"Moderado"</formula>
    </cfRule>
    <cfRule type="cellIs" dxfId="1169" priority="17" operator="equal">
      <formula>"Alto"</formula>
    </cfRule>
  </conditionalFormatting>
  <conditionalFormatting sqref="Y10:Y69">
    <cfRule type="cellIs" dxfId="1168" priority="15" operator="equal">
      <formula>"Muy Baja"</formula>
    </cfRule>
    <cfRule type="cellIs" dxfId="1167" priority="13" operator="equal">
      <formula>"Media"</formula>
    </cfRule>
    <cfRule type="cellIs" dxfId="1166" priority="12" operator="equal">
      <formula>"Alta"</formula>
    </cfRule>
    <cfRule type="cellIs" dxfId="1165" priority="11" operator="equal">
      <formula>"Muy Alta"</formula>
    </cfRule>
    <cfRule type="cellIs" dxfId="1164" priority="14" operator="equal">
      <formula>"Baja"</formula>
    </cfRule>
  </conditionalFormatting>
  <conditionalFormatting sqref="AA10:AA69">
    <cfRule type="cellIs" dxfId="1163" priority="10" operator="equal">
      <formula>"Leve"</formula>
    </cfRule>
    <cfRule type="cellIs" dxfId="1162" priority="9" operator="equal">
      <formula>"Menor"</formula>
    </cfRule>
    <cfRule type="cellIs" dxfId="1161" priority="7" operator="equal">
      <formula>"Mayor"</formula>
    </cfRule>
    <cfRule type="cellIs" dxfId="1160" priority="6" operator="equal">
      <formula>"Catastrófico"</formula>
    </cfRule>
    <cfRule type="cellIs" dxfId="1159" priority="8" operator="equal">
      <formula>"Moderado"</formula>
    </cfRule>
  </conditionalFormatting>
  <conditionalFormatting sqref="AC10:AC69">
    <cfRule type="cellIs" dxfId="1158" priority="2" operator="equal">
      <formula>"Extremo"</formula>
    </cfRule>
    <cfRule type="cellIs" dxfId="1157" priority="5" operator="equal">
      <formula>"Bajo"</formula>
    </cfRule>
    <cfRule type="cellIs" dxfId="1156" priority="4" operator="equal">
      <formula>"Moderado"</formula>
    </cfRule>
    <cfRule type="cellIs" dxfId="1155"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1E58B7B-E5E5-48A9-BA8D-D4D5378CC7D7}">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62698467-2C47-40CE-B350-C5CE7F9496B1}">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7D2D3A98-9ED0-4F0C-89AC-6EF5510D93F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C21EC480-7E02-48F4-8A1E-4E235A0FB746}">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48406444-2C62-47DE-899F-D7D9C497470D}">
          <x14:formula1>
            <xm:f>IF(OR(AD10='Opciones Tratamiento'!$B$2,AD10='Opciones Tratamiento'!$B$3,AD10='Opciones Tratamiento'!$B$4),ISBLANK(AD10),ISTEXT(AD10))</xm:f>
          </x14:formula1>
          <xm:sqref>AE10:AE69</xm:sqref>
        </x14:dataValidation>
        <x14:dataValidation type="list" allowBlank="1" showInputMessage="1" showErrorMessage="1" xr:uid="{F28A6308-E9C0-4ECD-BDE3-A13D4DD34B20}">
          <x14:formula1>
            <xm:f>'Tabla Impacto'!$F$210:$F$221</xm:f>
          </x14:formula1>
          <xm:sqref>J10:J69</xm:sqref>
        </x14:dataValidation>
        <x14:dataValidation type="list" allowBlank="1" showInputMessage="1" showErrorMessage="1" xr:uid="{7D543C45-32EE-40E0-AF4E-C5E6A57A4028}">
          <x14:formula1>
            <xm:f>'Opciones Tratamiento'!$B$2:$B$5</xm:f>
          </x14:formula1>
          <xm:sqref>AD10:AD69</xm:sqref>
        </x14:dataValidation>
        <x14:dataValidation type="list" allowBlank="1" showInputMessage="1" showErrorMessage="1" xr:uid="{B81B46D6-A90D-4667-9904-9ADB406761D3}">
          <x14:formula1>
            <xm:f>'Opciones Tratamiento'!$E$2:$E$4</xm:f>
          </x14:formula1>
          <xm:sqref>B10:B69</xm:sqref>
        </x14:dataValidation>
        <x14:dataValidation type="list" allowBlank="1" showInputMessage="1" showErrorMessage="1" xr:uid="{9A68F906-2A7E-47C9-88AF-F066564D723F}">
          <x14:formula1>
            <xm:f>'Opciones Tratamiento'!$B$13:$B$19</xm:f>
          </x14:formula1>
          <xm:sqref>F10:F69</xm:sqref>
        </x14:dataValidation>
        <x14:dataValidation type="list" allowBlank="1" showInputMessage="1" showErrorMessage="1" xr:uid="{2ECF3026-4741-422E-8F30-EE98E0E39595}">
          <x14:formula1>
            <xm:f>'Tabla Valoración controles'!$D$13:$D$14</xm:f>
          </x14:formula1>
          <xm:sqref>W10:W69</xm:sqref>
        </x14:dataValidation>
        <x14:dataValidation type="list" allowBlank="1" showInputMessage="1" showErrorMessage="1" xr:uid="{7B5D904A-9B2B-4C17-A946-62BE05B1F23A}">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B767030F-8548-410C-809E-DE4BE32E0610}">
          <x14:formula1>
            <xm:f>'Tabla Valoración controles'!$D$11:$D$12</xm:f>
          </x14:formula1>
          <xm:sqref>V10:V69</xm:sqref>
        </x14:dataValidation>
        <x14:dataValidation type="list" allowBlank="1" showInputMessage="1" showErrorMessage="1" xr:uid="{03614012-D07E-484B-AF5C-893BC5E7B00A}">
          <x14:formula1>
            <xm:f>'Tabla Valoración controles'!$D$9:$D$10</xm:f>
          </x14:formula1>
          <xm:sqref>U10:U69</xm:sqref>
        </x14:dataValidation>
        <x14:dataValidation type="list" allowBlank="1" showInputMessage="1" showErrorMessage="1" xr:uid="{9103E7B0-ACAF-4A23-8FB1-E26CB53C04DA}">
          <x14:formula1>
            <xm:f>'Tabla Valoración controles'!$D$7:$D$8</xm:f>
          </x14:formula1>
          <xm:sqref>S10:S69</xm:sqref>
        </x14:dataValidation>
        <x14:dataValidation type="list" allowBlank="1" showInputMessage="1" showErrorMessage="1" xr:uid="{601180D6-49D0-4312-9B28-23ABBE97FE8D}">
          <x14:formula1>
            <xm:f>'Tabla Valoración controles'!$D$4:$D$6</xm:f>
          </x14:formula1>
          <xm:sqref>R10:R69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363F-FF34-44C3-A150-A971F2DA8F6D}">
  <sheetPr>
    <tabColor rgb="FF002060"/>
  </sheetPr>
  <dimension ref="A1:BP72"/>
  <sheetViews>
    <sheetView topLeftCell="G5" zoomScale="40" zoomScaleNormal="40" workbookViewId="0">
      <selection activeCell="AF17" sqref="AF17"/>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270</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268</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41" t="s">
        <v>269</v>
      </c>
      <c r="D6" s="142"/>
      <c r="E6" s="142"/>
      <c r="F6" s="142"/>
      <c r="G6" s="142"/>
      <c r="H6" s="142"/>
      <c r="I6" s="142"/>
      <c r="J6" s="142"/>
      <c r="K6" s="142"/>
      <c r="L6" s="142"/>
      <c r="M6" s="142"/>
      <c r="N6" s="14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235</v>
      </c>
      <c r="D10" s="225" t="s">
        <v>234</v>
      </c>
      <c r="E10" s="228" t="s">
        <v>527</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528</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237</v>
      </c>
      <c r="AF10" s="133" t="s">
        <v>365</v>
      </c>
      <c r="AG10" s="138" t="s">
        <v>236</v>
      </c>
      <c r="AH10" s="138"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529</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524</v>
      </c>
      <c r="AF11" s="133" t="s">
        <v>365</v>
      </c>
      <c r="AG11" s="133" t="s">
        <v>359</v>
      </c>
      <c r="AH11" s="138"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44" t="s">
        <v>534</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t="shared" si="3"/>
        <v>Moderado</v>
      </c>
      <c r="AB12" s="130">
        <f>IFERROR(IF(AND(Q11="Impacto",Q12="Impacto"),(AB11-(+AB11*T12)),IF(AND(Q11="Probabilidad",Q12="Impacto"),(AB10-(+AB10*T12)),IF(Q12="Probabilidad",AB11,""))),"")</f>
        <v>0.6</v>
      </c>
      <c r="AC12" s="131" t="str">
        <f t="shared" si="4"/>
        <v>Moderado</v>
      </c>
      <c r="AD12" s="132" t="s">
        <v>136</v>
      </c>
      <c r="AE12" s="133" t="s">
        <v>525</v>
      </c>
      <c r="AF12" s="133" t="s">
        <v>530</v>
      </c>
      <c r="AG12" s="135" t="s">
        <v>221</v>
      </c>
      <c r="AH12" s="135" t="s">
        <v>215</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134</v>
      </c>
      <c r="C16" s="225" t="s">
        <v>311</v>
      </c>
      <c r="D16" s="225" t="s">
        <v>310</v>
      </c>
      <c r="E16" s="228" t="s">
        <v>366</v>
      </c>
      <c r="F16" s="225" t="s">
        <v>123</v>
      </c>
      <c r="G16" s="231">
        <v>600</v>
      </c>
      <c r="H16" s="234" t="str">
        <f>IF(G16&lt;=0,"",IF(G16&lt;=2,"Muy Baja",IF(G16&lt;=24,"Baja",IF(G16&lt;=500,"Media",IF(G16&lt;=5000,"Alta","Muy Alta")))))</f>
        <v>Alta</v>
      </c>
      <c r="I16" s="219">
        <f>IF(H16="","",IF(H16="Muy Baja",0.2,IF(H16="Baja",0.4,IF(H16="Media",0.6,IF(H16="Alta",0.8,IF(H16="Muy Alta",1,))))))</f>
        <v>0.8</v>
      </c>
      <c r="J16" s="237" t="s">
        <v>157</v>
      </c>
      <c r="K16" s="219" t="str">
        <f>IF(NOT(ISERROR(MATCH(J16,'Tabla Impacto'!$B$221:$B$223,0))),'Tabla Impacto'!$F$223&amp;"Por favor no seleccionar los criterios de impacto(Afectación Económica o presupuestal y Pérdida Reputacional)",J16)</f>
        <v xml:space="preserve">     El riesgo afecta la imagen de la entidad a nivel nacional, con efecto publicitarios sostenible a nivel país</v>
      </c>
      <c r="L16" s="234" t="str">
        <f>IF(OR(K16='Tabla Impacto'!$C$11,K16='Tabla Impacto'!$D$11),"Leve",IF(OR(K16='Tabla Impacto'!$C$12,K16='Tabla Impacto'!$D$12),"Menor",IF(OR(K16='Tabla Impacto'!$C$13,K16='Tabla Impacto'!$D$13),"Moderado",IF(OR(K16='Tabla Impacto'!$C$14,K16='Tabla Impacto'!$D$14),"Mayor",IF(OR(K16='Tabla Impacto'!$C$15,K16='Tabla Impacto'!$D$15),"Catastrófico","")))))</f>
        <v>Catastrófico</v>
      </c>
      <c r="M16" s="219">
        <f>IF(L16="","",IF(L16="Leve",0.2,IF(L16="Menor",0.4,IF(L16="Moderado",0.6,IF(L16="Mayor",0.8,IF(L16="Catastrófico",1,))))))</f>
        <v>1</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123">
        <v>1</v>
      </c>
      <c r="P16" s="124" t="s">
        <v>455</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IFERROR(IF(AB16="","",IF(AB16&lt;=0.2,"Leve",IF(AB16&lt;=0.4,"Menor",IF(AB16&lt;=0.6,"Moderado",IF(AB16&lt;=0.8,"Mayor","Catastrófico"))))),"")</f>
        <v>Catastrófico</v>
      </c>
      <c r="AB16" s="130">
        <f>IFERROR(IF(Q16="Impacto",(M16-(+M16*T16)),IF(Q16="Probabilidad",M16,"")),"")</f>
        <v>1</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Extremo</v>
      </c>
      <c r="AD16" s="132" t="s">
        <v>136</v>
      </c>
      <c r="AE16" s="133" t="s">
        <v>336</v>
      </c>
      <c r="AF16" s="133" t="s">
        <v>341</v>
      </c>
      <c r="AG16" s="138" t="s">
        <v>337</v>
      </c>
      <c r="AH16" s="135" t="s">
        <v>215</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456</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0.28799999999999998</v>
      </c>
      <c r="Y17" s="129" t="str">
        <f t="shared" si="1"/>
        <v>Baja</v>
      </c>
      <c r="Z17" s="130">
        <f t="shared" ref="Z17:Z21" si="9">+X17</f>
        <v>0.28799999999999998</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312</v>
      </c>
      <c r="AF17" s="133" t="s">
        <v>536</v>
      </c>
      <c r="AG17" s="138" t="s">
        <v>471</v>
      </c>
      <c r="AH17" s="135" t="s">
        <v>215</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24" t="s">
        <v>457</v>
      </c>
      <c r="Q18" s="125" t="str">
        <f>IF(OR(R18="Preventivo",R18="Detectivo"),"Probabilidad",IF(R18="Correctivo","Impacto",""))</f>
        <v>Probabilidad</v>
      </c>
      <c r="R18" s="126" t="s">
        <v>14</v>
      </c>
      <c r="S18" s="126" t="s">
        <v>9</v>
      </c>
      <c r="T18" s="127" t="str">
        <f t="shared" si="8"/>
        <v>40%</v>
      </c>
      <c r="U18" s="126" t="s">
        <v>19</v>
      </c>
      <c r="V18" s="126" t="s">
        <v>22</v>
      </c>
      <c r="W18" s="126" t="s">
        <v>119</v>
      </c>
      <c r="X18" s="128">
        <f>IFERROR(IF(AND(Q17="Probabilidad",Q18="Probabilidad"),(Z17-(+Z17*T18)),IF(AND(Q17="Impacto",Q18="Probabilidad"),(Z16-(+Z16*T18)),IF(Q18="Impacto",Z17,""))),"")</f>
        <v>0.17279999999999998</v>
      </c>
      <c r="Y18" s="129" t="str">
        <f t="shared" si="1"/>
        <v>Muy Baja</v>
      </c>
      <c r="Z18" s="130">
        <f t="shared" si="9"/>
        <v>0.17279999999999998</v>
      </c>
      <c r="AA18" s="129" t="str">
        <f t="shared" si="3"/>
        <v>Moderado</v>
      </c>
      <c r="AB18" s="130">
        <f>IFERROR(IF(AND(Q17="Impacto",Q18="Impacto"),(AB17-(+AB17*T18)),IF(AND(Q17="Probabilidad",Q18="Impacto"),(AB16-(+AB16*T18)),IF(Q18="Probabilidad",AB17,""))),"")</f>
        <v>0.6</v>
      </c>
      <c r="AC18" s="131" t="str">
        <f t="shared" si="10"/>
        <v>Moderado</v>
      </c>
      <c r="AD18" s="132" t="s">
        <v>136</v>
      </c>
      <c r="AE18" s="133" t="s">
        <v>368</v>
      </c>
      <c r="AF18" s="133" t="s">
        <v>342</v>
      </c>
      <c r="AG18" s="138" t="s">
        <v>471</v>
      </c>
      <c r="AH18" s="135" t="s">
        <v>215</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t="s">
        <v>457</v>
      </c>
      <c r="Q19" s="125" t="str">
        <f t="shared" ref="Q19:Q21" si="11">IF(OR(R19="Preventivo",R19="Detectivo"),"Probabilidad",IF(R19="Correctivo","Impacto",""))</f>
        <v>Probabilidad</v>
      </c>
      <c r="R19" s="126" t="s">
        <v>14</v>
      </c>
      <c r="S19" s="126" t="s">
        <v>9</v>
      </c>
      <c r="T19" s="127" t="str">
        <f t="shared" si="8"/>
        <v>40%</v>
      </c>
      <c r="U19" s="126" t="s">
        <v>19</v>
      </c>
      <c r="V19" s="126" t="s">
        <v>22</v>
      </c>
      <c r="W19" s="126" t="s">
        <v>119</v>
      </c>
      <c r="X19" s="128">
        <f t="shared" ref="X19:X21" si="12">IFERROR(IF(AND(Q18="Probabilidad",Q19="Probabilidad"),(Z18-(+Z18*T19)),IF(AND(Q18="Impacto",Q19="Probabilidad"),(Z17-(+Z17*T19)),IF(Q19="Impacto",Z18,""))),"")</f>
        <v>0.10367999999999998</v>
      </c>
      <c r="Y19" s="129" t="str">
        <f t="shared" si="1"/>
        <v>Muy Baja</v>
      </c>
      <c r="Z19" s="130">
        <f t="shared" si="9"/>
        <v>0.10367999999999998</v>
      </c>
      <c r="AA19" s="129" t="str">
        <f t="shared" si="3"/>
        <v>Moderado</v>
      </c>
      <c r="AB19" s="130">
        <f t="shared" ref="AB19:AB21" si="13">IFERROR(IF(AND(Q18="Impacto",Q19="Impacto"),(AB18-(+AB18*T19)),IF(AND(Q18="Probabilidad",Q19="Impacto"),(AB17-(+AB17*T19)),IF(Q19="Probabilidad",AB18,""))),"")</f>
        <v>0.6</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32" t="s">
        <v>136</v>
      </c>
      <c r="AE19" s="133" t="s">
        <v>316</v>
      </c>
      <c r="AF19" s="133" t="s">
        <v>315</v>
      </c>
      <c r="AG19" s="138" t="s">
        <v>373</v>
      </c>
      <c r="AH19" s="135" t="s">
        <v>215</v>
      </c>
      <c r="AI19" s="133"/>
      <c r="AJ19" s="134"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t="s">
        <v>457</v>
      </c>
      <c r="Q20" s="125" t="str">
        <f t="shared" si="11"/>
        <v>Probabilidad</v>
      </c>
      <c r="R20" s="126" t="s">
        <v>14</v>
      </c>
      <c r="S20" s="126" t="s">
        <v>9</v>
      </c>
      <c r="T20" s="127" t="str">
        <f t="shared" si="8"/>
        <v>40%</v>
      </c>
      <c r="U20" s="126" t="s">
        <v>19</v>
      </c>
      <c r="V20" s="126" t="s">
        <v>22</v>
      </c>
      <c r="W20" s="126" t="s">
        <v>119</v>
      </c>
      <c r="X20" s="128">
        <f t="shared" si="12"/>
        <v>6.2207999999999986E-2</v>
      </c>
      <c r="Y20" s="129" t="str">
        <f t="shared" si="1"/>
        <v>Muy Baja</v>
      </c>
      <c r="Z20" s="130">
        <f t="shared" si="9"/>
        <v>6.2207999999999986E-2</v>
      </c>
      <c r="AA20" s="129" t="str">
        <f t="shared" si="3"/>
        <v>Moderado</v>
      </c>
      <c r="AB20" s="130">
        <f t="shared" si="13"/>
        <v>0.6</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2" t="s">
        <v>136</v>
      </c>
      <c r="AE20" s="133" t="s">
        <v>344</v>
      </c>
      <c r="AF20" s="133" t="s">
        <v>343</v>
      </c>
      <c r="AG20" s="138" t="s">
        <v>369</v>
      </c>
      <c r="AH20" s="135" t="s">
        <v>215</v>
      </c>
      <c r="AI20" s="133"/>
      <c r="AJ20" s="134" t="s">
        <v>41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t="s">
        <v>367</v>
      </c>
      <c r="Q21" s="125" t="str">
        <f t="shared" si="11"/>
        <v>Impacto</v>
      </c>
      <c r="R21" s="126" t="s">
        <v>16</v>
      </c>
      <c r="S21" s="126" t="s">
        <v>9</v>
      </c>
      <c r="T21" s="127" t="str">
        <f t="shared" si="8"/>
        <v>25%</v>
      </c>
      <c r="U21" s="126" t="s">
        <v>20</v>
      </c>
      <c r="V21" s="126" t="s">
        <v>23</v>
      </c>
      <c r="W21" s="126" t="s">
        <v>120</v>
      </c>
      <c r="X21" s="128">
        <f t="shared" si="12"/>
        <v>6.2207999999999986E-2</v>
      </c>
      <c r="Y21" s="129" t="str">
        <f t="shared" si="1"/>
        <v>Muy Baja</v>
      </c>
      <c r="Z21" s="130">
        <f t="shared" si="9"/>
        <v>6.2207999999999986E-2</v>
      </c>
      <c r="AA21" s="129" t="str">
        <f t="shared" si="3"/>
        <v>Moderado</v>
      </c>
      <c r="AB21" s="130">
        <f t="shared" si="13"/>
        <v>0.44999999999999996</v>
      </c>
      <c r="AC21" s="131" t="str">
        <f t="shared" si="14"/>
        <v>Moderado</v>
      </c>
      <c r="AD21" s="132" t="s">
        <v>136</v>
      </c>
      <c r="AE21" s="133" t="s">
        <v>313</v>
      </c>
      <c r="AF21" s="133" t="s">
        <v>537</v>
      </c>
      <c r="AG21" s="138" t="s">
        <v>475</v>
      </c>
      <c r="AH21" s="135" t="s">
        <v>215</v>
      </c>
      <c r="AI21" s="133"/>
      <c r="AJ21" s="134" t="s">
        <v>41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132</v>
      </c>
      <c r="C22" s="225" t="s">
        <v>331</v>
      </c>
      <c r="D22" s="225" t="s">
        <v>376</v>
      </c>
      <c r="E22" s="228" t="s">
        <v>371</v>
      </c>
      <c r="F22" s="225" t="s">
        <v>126</v>
      </c>
      <c r="G22" s="231">
        <v>360</v>
      </c>
      <c r="H22" s="234" t="str">
        <f>IF(G22&lt;=0,"",IF(G22&lt;=2,"Muy Baja",IF(G22&lt;=24,"Baja",IF(G22&lt;=500,"Media",IF(G22&lt;=5000,"Alta","Muy Alta")))))</f>
        <v>Media</v>
      </c>
      <c r="I22" s="219">
        <f>IF(H22="","",IF(H22="Muy Baja",0.2,IF(H22="Baja",0.4,IF(H22="Media",0.6,IF(H22="Alta",0.8,IF(H22="Muy Alta",1,))))))</f>
        <v>0.6</v>
      </c>
      <c r="J22" s="237" t="s">
        <v>156</v>
      </c>
      <c r="K22" s="219" t="str">
        <f>IF(NOT(ISERROR(MATCH(J22,'Tabla Impacto'!$B$221:$B$223,0))),'Tabla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234" t="str">
        <f>IF(OR(K22='Tabla Impacto'!$C$11,K22='Tabla Impacto'!$D$11),"Leve",IF(OR(K22='Tabla Impacto'!$C$12,K22='Tabla Impacto'!$D$12),"Menor",IF(OR(K22='Tabla Impacto'!$C$13,K22='Tabla Impacto'!$D$13),"Moderado",IF(OR(K22='Tabla Impacto'!$C$14,K22='Tabla Impacto'!$D$14),"Mayor",IF(OR(K22='Tabla Impacto'!$C$15,K22='Tabla Impacto'!$D$15),"Catastrófico","")))))</f>
        <v>Mayor</v>
      </c>
      <c r="M22" s="219">
        <f>IF(L22="","",IF(L22="Leve",0.2,IF(L22="Menor",0.4,IF(L22="Moderado",0.6,IF(L22="Mayor",0.8,IF(L22="Catastrófico",1,))))))</f>
        <v>0.8</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3">
        <v>1</v>
      </c>
      <c r="P22" s="124" t="s">
        <v>458</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23</v>
      </c>
      <c r="W22" s="126" t="s">
        <v>119</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Mayor</v>
      </c>
      <c r="AB22" s="130">
        <f>IFERROR(IF(Q22="Impacto",(M22-(+M22*T22)),IF(Q22="Probabilidad",M22,"")),"")</f>
        <v>0.8</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2" t="s">
        <v>136</v>
      </c>
      <c r="AE22" s="133" t="s">
        <v>375</v>
      </c>
      <c r="AF22" s="133" t="s">
        <v>332</v>
      </c>
      <c r="AG22" s="138" t="s">
        <v>224</v>
      </c>
      <c r="AH22" s="138" t="s">
        <v>215</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459</v>
      </c>
      <c r="Q23" s="125" t="str">
        <f>IF(OR(R23="Preventivo",R23="Detectivo"),"Probabilidad",IF(R23="Correctivo","Impacto",""))</f>
        <v>Impacto</v>
      </c>
      <c r="R23" s="126" t="s">
        <v>16</v>
      </c>
      <c r="S23" s="126" t="s">
        <v>9</v>
      </c>
      <c r="T23" s="127" t="str">
        <f t="shared" ref="T23:T27" si="16">IF(AND(R23="Preventivo",S23="Automático"),"50%",IF(AND(R23="Preventivo",S23="Manual"),"40%",IF(AND(R23="Detectivo",S23="Automático"),"40%",IF(AND(R23="Detectivo",S23="Manual"),"30%",IF(AND(R23="Correctivo",S23="Automático"),"35%",IF(AND(R23="Correctivo",S23="Manual"),"25%",""))))))</f>
        <v>25%</v>
      </c>
      <c r="U23" s="126" t="s">
        <v>19</v>
      </c>
      <c r="V23" s="126" t="s">
        <v>23</v>
      </c>
      <c r="W23" s="126" t="s">
        <v>119</v>
      </c>
      <c r="X23" s="137">
        <f>IFERROR(IF(AND(Q22="Probabilidad",Q23="Probabilidad"),(Z22-(+Z22*T23)),IF(Q23="Probabilidad",(I22-(+I22*T23)),IF(Q23="Impacto",Z22,""))),"")</f>
        <v>0.36</v>
      </c>
      <c r="Y23" s="129" t="str">
        <f t="shared" si="1"/>
        <v>Baja</v>
      </c>
      <c r="Z23" s="130">
        <f t="shared" ref="Z23:Z27" si="17">+X23</f>
        <v>0.36</v>
      </c>
      <c r="AA23" s="129" t="str">
        <f t="shared" si="3"/>
        <v>Moderado</v>
      </c>
      <c r="AB23" s="130">
        <f>IFERROR(IF(AND(Q22="Impacto",Q23="Impacto"),(AB16-(+AB16*T23)),IF(Q23="Impacto",($M$22-(+$M$22*T23)),IF(Q23="Probabilidad",AB16,""))),"")</f>
        <v>0.60000000000000009</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32" t="s">
        <v>136</v>
      </c>
      <c r="AE23" s="133" t="s">
        <v>374</v>
      </c>
      <c r="AF23" s="133" t="s">
        <v>332</v>
      </c>
      <c r="AG23" s="138" t="s">
        <v>476</v>
      </c>
      <c r="AH23" s="138" t="s">
        <v>215</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t="s">
        <v>134</v>
      </c>
      <c r="C28" s="225" t="s">
        <v>331</v>
      </c>
      <c r="D28" s="225" t="s">
        <v>376</v>
      </c>
      <c r="E28" s="228" t="s">
        <v>372</v>
      </c>
      <c r="F28" s="225" t="s">
        <v>123</v>
      </c>
      <c r="G28" s="231">
        <v>360</v>
      </c>
      <c r="H28" s="234" t="str">
        <f>IF(G28&lt;=0,"",IF(G28&lt;=2,"Muy Baja",IF(G28&lt;=24,"Baja",IF(G28&lt;=500,"Media",IF(G28&lt;=5000,"Alta","Muy Alta")))))</f>
        <v>Media</v>
      </c>
      <c r="I28" s="219">
        <f>IF(H28="","",IF(H28="Muy Baja",0.2,IF(H28="Baja",0.4,IF(H28="Media",0.6,IF(H28="Alta",0.8,IF(H28="Muy Alta",1,))))))</f>
        <v>0.6</v>
      </c>
      <c r="J28" s="237" t="s">
        <v>155</v>
      </c>
      <c r="K28" s="219" t="str">
        <f>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34" t="str">
        <f>IF(OR(K28='Tabla Impacto'!$C$11,K28='Tabla Impacto'!$D$11),"Leve",IF(OR(K28='Tabla Impacto'!$C$12,K28='Tabla Impacto'!$D$12),"Menor",IF(OR(K28='Tabla Impacto'!$C$13,K28='Tabla Impacto'!$D$13),"Moderado",IF(OR(K28='Tabla Impacto'!$C$14,K28='Tabla Impacto'!$D$14),"Mayor",IF(OR(K28='Tabla Impacto'!$C$15,K28='Tabla Impacto'!$D$15),"Catastrófico","")))))</f>
        <v>Moderado</v>
      </c>
      <c r="M28" s="219">
        <f>IF(L28="","",IF(L28="Leve",0.2,IF(L28="Menor",0.4,IF(L28="Moderado",0.6,IF(L28="Mayor",0.8,IF(L28="Catastrófico",1,))))))</f>
        <v>0.6</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460</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23</v>
      </c>
      <c r="W28" s="126" t="s">
        <v>119</v>
      </c>
      <c r="X28" s="128">
        <f>IFERROR(IF(Q28="Probabilidad",(I28-(+I28*T28)),IF(Q28="Impacto",I28,"")),"")</f>
        <v>0.36</v>
      </c>
      <c r="Y28" s="129" t="str">
        <f>IFERROR(IF(X28="","",IF(X28&lt;=0.2,"Muy Baja",IF(X28&lt;=0.4,"Baja",IF(X28&lt;=0.6,"Media",IF(X28&lt;=0.8,"Alta","Muy Alta"))))),"")</f>
        <v>Baja</v>
      </c>
      <c r="Z28" s="130">
        <f>+X28</f>
        <v>0.36</v>
      </c>
      <c r="AA28" s="129" t="str">
        <f>IFERROR(IF(AB28="","",IF(AB28&lt;=0.2,"Leve",IF(AB28&lt;=0.4,"Menor",IF(AB28&lt;=0.6,"Moderado",IF(AB28&lt;=0.8,"Mayor","Catastrófico"))))),"")</f>
        <v>Moderado</v>
      </c>
      <c r="AB28" s="130">
        <f>IFERROR(IF(Q28="Impacto",(M28-(+M28*T28)),IF(Q28="Probabilidad",M28,"")),"")</f>
        <v>0.6</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136</v>
      </c>
      <c r="AE28" s="124" t="s">
        <v>334</v>
      </c>
      <c r="AF28" s="133" t="s">
        <v>335</v>
      </c>
      <c r="AG28" s="138" t="s">
        <v>379</v>
      </c>
      <c r="AH28" s="135" t="s">
        <v>239</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t="s">
        <v>461</v>
      </c>
      <c r="Q29" s="125" t="str">
        <f>IF(OR(R29="Preventivo",R29="Detectivo"),"Probabilidad",IF(R29="Correctivo","Impacto",""))</f>
        <v>Impacto</v>
      </c>
      <c r="R29" s="126" t="s">
        <v>16</v>
      </c>
      <c r="S29" s="126" t="s">
        <v>9</v>
      </c>
      <c r="T29" s="127" t="str">
        <f t="shared" ref="T29:T33" si="24">IF(AND(R29="Preventivo",S29="Automático"),"50%",IF(AND(R29="Preventivo",S29="Manual"),"40%",IF(AND(R29="Detectivo",S29="Automático"),"40%",IF(AND(R29="Detectivo",S29="Manual"),"30%",IF(AND(R29="Correctivo",S29="Automático"),"35%",IF(AND(R29="Correctivo",S29="Manual"),"25%",""))))))</f>
        <v>25%</v>
      </c>
      <c r="U29" s="126" t="s">
        <v>19</v>
      </c>
      <c r="V29" s="126" t="s">
        <v>23</v>
      </c>
      <c r="W29" s="126" t="s">
        <v>119</v>
      </c>
      <c r="X29" s="128">
        <f>IFERROR(IF(AND(Q28="Probabilidad",Q29="Probabilidad"),(Z28-(+Z28*T29)),IF(Q29="Probabilidad",(I28-(+I28*T29)),IF(Q29="Impacto",Z28,""))),"")</f>
        <v>0.36</v>
      </c>
      <c r="Y29" s="129" t="str">
        <f t="shared" si="1"/>
        <v>Baja</v>
      </c>
      <c r="Z29" s="130">
        <f t="shared" ref="Z29:Z33" si="25">+X29</f>
        <v>0.36</v>
      </c>
      <c r="AA29" s="129" t="str">
        <f t="shared" si="3"/>
        <v>Moderado</v>
      </c>
      <c r="AB29" s="130">
        <f>IFERROR(IF(AND(Q28="Impacto",Q29="Impacto"),(AB22-(+AB22*T29)),IF(Q29="Impacto",($M$28-(+$M$28*T29)),IF(Q29="Probabilidad",AB22,""))),"")</f>
        <v>0.44999999999999996</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32" t="s">
        <v>136</v>
      </c>
      <c r="AE29" s="133" t="s">
        <v>378</v>
      </c>
      <c r="AF29" s="133" t="s">
        <v>377</v>
      </c>
      <c r="AG29" s="135" t="s">
        <v>333</v>
      </c>
      <c r="AH29" s="135" t="s">
        <v>239</v>
      </c>
      <c r="AI29" s="133"/>
      <c r="AJ29" s="134" t="s">
        <v>41</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4">
    <mergeCell ref="A6:B6"/>
    <mergeCell ref="A7:G7"/>
    <mergeCell ref="H7:N7"/>
    <mergeCell ref="O7:W7"/>
    <mergeCell ref="X7:AD7"/>
    <mergeCell ref="A1:AJ2"/>
    <mergeCell ref="A4:B4"/>
    <mergeCell ref="C4:N4"/>
    <mergeCell ref="O4:Q4"/>
    <mergeCell ref="A5:B5"/>
    <mergeCell ref="C5:N5"/>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B8:AB9"/>
    <mergeCell ref="AC8:AC9"/>
    <mergeCell ref="P8:P9"/>
    <mergeCell ref="Q8:Q9"/>
    <mergeCell ref="R8:W8"/>
    <mergeCell ref="X8:X9"/>
    <mergeCell ref="Y8:Y9"/>
    <mergeCell ref="Z8:Z9"/>
    <mergeCell ref="N16:N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C22:C27"/>
    <mergeCell ref="D22:D27"/>
    <mergeCell ref="E22:E27"/>
    <mergeCell ref="F22:F27"/>
    <mergeCell ref="I16:I21"/>
    <mergeCell ref="J16:J21"/>
    <mergeCell ref="K16:K21"/>
    <mergeCell ref="L16:L21"/>
    <mergeCell ref="M16:M21"/>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C46:C51"/>
    <mergeCell ref="D46:D51"/>
    <mergeCell ref="E46:E51"/>
    <mergeCell ref="F46:F51"/>
    <mergeCell ref="I40:I45"/>
    <mergeCell ref="J40:J45"/>
    <mergeCell ref="K40:K45"/>
    <mergeCell ref="L40:L45"/>
    <mergeCell ref="M40:M45"/>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B70:AJ70"/>
    <mergeCell ref="I64:I69"/>
    <mergeCell ref="J64:J69"/>
    <mergeCell ref="K64:K69"/>
    <mergeCell ref="L64:L69"/>
    <mergeCell ref="M64:M69"/>
    <mergeCell ref="N64:N69"/>
    <mergeCell ref="M58:M63"/>
    <mergeCell ref="N58:N63"/>
    <mergeCell ref="I58:I63"/>
    <mergeCell ref="J58:J63"/>
    <mergeCell ref="K58:K63"/>
    <mergeCell ref="L58:L63"/>
  </mergeCells>
  <conditionalFormatting sqref="H10 H16">
    <cfRule type="cellIs" dxfId="1154" priority="231" operator="equal">
      <formula>"Muy Baja"</formula>
    </cfRule>
    <cfRule type="cellIs" dxfId="1153" priority="227" operator="equal">
      <formula>"Muy Alta"</formula>
    </cfRule>
    <cfRule type="cellIs" dxfId="1152" priority="230" operator="equal">
      <formula>"Baja"</formula>
    </cfRule>
    <cfRule type="cellIs" dxfId="1151" priority="229" operator="equal">
      <formula>"Media"</formula>
    </cfRule>
    <cfRule type="cellIs" dxfId="1150" priority="228" operator="equal">
      <formula>"Alta"</formula>
    </cfRule>
  </conditionalFormatting>
  <conditionalFormatting sqref="H22">
    <cfRule type="cellIs" dxfId="1149" priority="182" operator="equal">
      <formula>"Alta"</formula>
    </cfRule>
    <cfRule type="cellIs" dxfId="1148" priority="185" operator="equal">
      <formula>"Muy Baja"</formula>
    </cfRule>
    <cfRule type="cellIs" dxfId="1147" priority="181" operator="equal">
      <formula>"Muy Alta"</formula>
    </cfRule>
    <cfRule type="cellIs" dxfId="1146" priority="184" operator="equal">
      <formula>"Baja"</formula>
    </cfRule>
    <cfRule type="cellIs" dxfId="1145" priority="183" operator="equal">
      <formula>"Media"</formula>
    </cfRule>
  </conditionalFormatting>
  <conditionalFormatting sqref="H28">
    <cfRule type="cellIs" dxfId="1144" priority="162" operator="equal">
      <formula>"Muy Baja"</formula>
    </cfRule>
    <cfRule type="cellIs" dxfId="1143" priority="160" operator="equal">
      <formula>"Media"</formula>
    </cfRule>
    <cfRule type="cellIs" dxfId="1142" priority="158" operator="equal">
      <formula>"Muy Alta"</formula>
    </cfRule>
    <cfRule type="cellIs" dxfId="1141" priority="159" operator="equal">
      <formula>"Alta"</formula>
    </cfRule>
    <cfRule type="cellIs" dxfId="1140" priority="161" operator="equal">
      <formula>"Baja"</formula>
    </cfRule>
  </conditionalFormatting>
  <conditionalFormatting sqref="H34">
    <cfRule type="cellIs" dxfId="1139" priority="136" operator="equal">
      <formula>"Alta"</formula>
    </cfRule>
    <cfRule type="cellIs" dxfId="1138" priority="135" operator="equal">
      <formula>"Muy Alta"</formula>
    </cfRule>
    <cfRule type="cellIs" dxfId="1137" priority="137" operator="equal">
      <formula>"Media"</formula>
    </cfRule>
    <cfRule type="cellIs" dxfId="1136" priority="138" operator="equal">
      <formula>"Baja"</formula>
    </cfRule>
    <cfRule type="cellIs" dxfId="1135" priority="139" operator="equal">
      <formula>"Muy Baja"</formula>
    </cfRule>
  </conditionalFormatting>
  <conditionalFormatting sqref="H40">
    <cfRule type="cellIs" dxfId="1134" priority="112" operator="equal">
      <formula>"Muy Alta"</formula>
    </cfRule>
    <cfRule type="cellIs" dxfId="1133" priority="114" operator="equal">
      <formula>"Media"</formula>
    </cfRule>
    <cfRule type="cellIs" dxfId="1132" priority="116" operator="equal">
      <formula>"Muy Baja"</formula>
    </cfRule>
    <cfRule type="cellIs" dxfId="1131" priority="115" operator="equal">
      <formula>"Baja"</formula>
    </cfRule>
    <cfRule type="cellIs" dxfId="1130" priority="113" operator="equal">
      <formula>"Alta"</formula>
    </cfRule>
  </conditionalFormatting>
  <conditionalFormatting sqref="H46">
    <cfRule type="cellIs" dxfId="1129" priority="93" operator="equal">
      <formula>"Muy Baja"</formula>
    </cfRule>
    <cfRule type="cellIs" dxfId="1128" priority="89" operator="equal">
      <formula>"Muy Alta"</formula>
    </cfRule>
    <cfRule type="cellIs" dxfId="1127" priority="90" operator="equal">
      <formula>"Alta"</formula>
    </cfRule>
    <cfRule type="cellIs" dxfId="1126" priority="91" operator="equal">
      <formula>"Media"</formula>
    </cfRule>
    <cfRule type="cellIs" dxfId="1125" priority="92" operator="equal">
      <formula>"Baja"</formula>
    </cfRule>
  </conditionalFormatting>
  <conditionalFormatting sqref="H52">
    <cfRule type="cellIs" dxfId="1124" priority="66" operator="equal">
      <formula>"Muy Alta"</formula>
    </cfRule>
    <cfRule type="cellIs" dxfId="1123" priority="68" operator="equal">
      <formula>"Media"</formula>
    </cfRule>
    <cfRule type="cellIs" dxfId="1122" priority="69" operator="equal">
      <formula>"Baja"</formula>
    </cfRule>
    <cfRule type="cellIs" dxfId="1121" priority="70" operator="equal">
      <formula>"Muy Baja"</formula>
    </cfRule>
    <cfRule type="cellIs" dxfId="1120" priority="67" operator="equal">
      <formula>"Alta"</formula>
    </cfRule>
  </conditionalFormatting>
  <conditionalFormatting sqref="H58">
    <cfRule type="cellIs" dxfId="1119" priority="46" operator="equal">
      <formula>"Baja"</formula>
    </cfRule>
    <cfRule type="cellIs" dxfId="1118" priority="43" operator="equal">
      <formula>"Muy Alta"</formula>
    </cfRule>
    <cfRule type="cellIs" dxfId="1117" priority="44" operator="equal">
      <formula>"Alta"</formula>
    </cfRule>
    <cfRule type="cellIs" dxfId="1116" priority="45" operator="equal">
      <formula>"Media"</formula>
    </cfRule>
    <cfRule type="cellIs" dxfId="1115" priority="47" operator="equal">
      <formula>"Muy Baja"</formula>
    </cfRule>
  </conditionalFormatting>
  <conditionalFormatting sqref="H64">
    <cfRule type="cellIs" dxfId="1114" priority="24" operator="equal">
      <formula>"Muy Baja"</formula>
    </cfRule>
    <cfRule type="cellIs" dxfId="1113" priority="20" operator="equal">
      <formula>"Muy Alta"</formula>
    </cfRule>
    <cfRule type="cellIs" dxfId="1112" priority="23" operator="equal">
      <formula>"Baja"</formula>
    </cfRule>
    <cfRule type="cellIs" dxfId="1111" priority="22" operator="equal">
      <formula>"Media"</formula>
    </cfRule>
    <cfRule type="cellIs" dxfId="1110" priority="21" operator="equal">
      <formula>"Alta"</formula>
    </cfRule>
  </conditionalFormatting>
  <conditionalFormatting sqref="K10:K69">
    <cfRule type="containsText" dxfId="1109" priority="1" operator="containsText" text="❌">
      <formula>NOT(ISERROR(SEARCH("❌",K10)))</formula>
    </cfRule>
  </conditionalFormatting>
  <conditionalFormatting sqref="L10 L16 L22 L28 L34 L40 L46 L52 L58 L64">
    <cfRule type="cellIs" dxfId="1108" priority="226" operator="equal">
      <formula>"Leve"</formula>
    </cfRule>
    <cfRule type="cellIs" dxfId="1107" priority="222" operator="equal">
      <formula>"Catastrófico"</formula>
    </cfRule>
    <cfRule type="cellIs" dxfId="1106" priority="223" operator="equal">
      <formula>"Mayor"</formula>
    </cfRule>
    <cfRule type="cellIs" dxfId="1105" priority="224" operator="equal">
      <formula>"Moderado"</formula>
    </cfRule>
    <cfRule type="cellIs" dxfId="1104" priority="225" operator="equal">
      <formula>"Menor"</formula>
    </cfRule>
  </conditionalFormatting>
  <conditionalFormatting sqref="N10">
    <cfRule type="cellIs" dxfId="1103" priority="221" operator="equal">
      <formula>"Bajo"</formula>
    </cfRule>
    <cfRule type="cellIs" dxfId="1102" priority="218" operator="equal">
      <formula>"Extremo"</formula>
    </cfRule>
    <cfRule type="cellIs" dxfId="1101" priority="219" operator="equal">
      <formula>"Alto"</formula>
    </cfRule>
    <cfRule type="cellIs" dxfId="1100" priority="220" operator="equal">
      <formula>"Moderado"</formula>
    </cfRule>
  </conditionalFormatting>
  <conditionalFormatting sqref="N16">
    <cfRule type="cellIs" dxfId="1099" priority="200" operator="equal">
      <formula>"Extremo"</formula>
    </cfRule>
    <cfRule type="cellIs" dxfId="1098" priority="203" operator="equal">
      <formula>"Bajo"</formula>
    </cfRule>
    <cfRule type="cellIs" dxfId="1097" priority="202" operator="equal">
      <formula>"Moderado"</formula>
    </cfRule>
    <cfRule type="cellIs" dxfId="1096" priority="201" operator="equal">
      <formula>"Alto"</formula>
    </cfRule>
  </conditionalFormatting>
  <conditionalFormatting sqref="N22">
    <cfRule type="cellIs" dxfId="1095" priority="180" operator="equal">
      <formula>"Bajo"</formula>
    </cfRule>
    <cfRule type="cellIs" dxfId="1094" priority="177" operator="equal">
      <formula>"Extremo"</formula>
    </cfRule>
    <cfRule type="cellIs" dxfId="1093" priority="178" operator="equal">
      <formula>"Alto"</formula>
    </cfRule>
    <cfRule type="cellIs" dxfId="1092" priority="179" operator="equal">
      <formula>"Moderado"</formula>
    </cfRule>
  </conditionalFormatting>
  <conditionalFormatting sqref="N28">
    <cfRule type="cellIs" dxfId="1091" priority="154" operator="equal">
      <formula>"Extremo"</formula>
    </cfRule>
    <cfRule type="cellIs" dxfId="1090" priority="155" operator="equal">
      <formula>"Alto"</formula>
    </cfRule>
    <cfRule type="cellIs" dxfId="1089" priority="156" operator="equal">
      <formula>"Moderado"</formula>
    </cfRule>
    <cfRule type="cellIs" dxfId="1088" priority="157" operator="equal">
      <formula>"Bajo"</formula>
    </cfRule>
  </conditionalFormatting>
  <conditionalFormatting sqref="N34">
    <cfRule type="cellIs" dxfId="1087" priority="132" operator="equal">
      <formula>"Alto"</formula>
    </cfRule>
    <cfRule type="cellIs" dxfId="1086" priority="131" operator="equal">
      <formula>"Extremo"</formula>
    </cfRule>
    <cfRule type="cellIs" dxfId="1085" priority="133" operator="equal">
      <formula>"Moderado"</formula>
    </cfRule>
    <cfRule type="cellIs" dxfId="1084" priority="134" operator="equal">
      <formula>"Bajo"</formula>
    </cfRule>
  </conditionalFormatting>
  <conditionalFormatting sqref="N40">
    <cfRule type="cellIs" dxfId="1083" priority="110" operator="equal">
      <formula>"Moderado"</formula>
    </cfRule>
    <cfRule type="cellIs" dxfId="1082" priority="109" operator="equal">
      <formula>"Alto"</formula>
    </cfRule>
    <cfRule type="cellIs" dxfId="1081" priority="111" operator="equal">
      <formula>"Bajo"</formula>
    </cfRule>
    <cfRule type="cellIs" dxfId="1080" priority="108" operator="equal">
      <formula>"Extremo"</formula>
    </cfRule>
  </conditionalFormatting>
  <conditionalFormatting sqref="N46">
    <cfRule type="cellIs" dxfId="1079" priority="88" operator="equal">
      <formula>"Bajo"</formula>
    </cfRule>
    <cfRule type="cellIs" dxfId="1078" priority="87" operator="equal">
      <formula>"Moderado"</formula>
    </cfRule>
    <cfRule type="cellIs" dxfId="1077" priority="86" operator="equal">
      <formula>"Alto"</formula>
    </cfRule>
    <cfRule type="cellIs" dxfId="1076" priority="85" operator="equal">
      <formula>"Extremo"</formula>
    </cfRule>
  </conditionalFormatting>
  <conditionalFormatting sqref="N52">
    <cfRule type="cellIs" dxfId="1075" priority="62" operator="equal">
      <formula>"Extremo"</formula>
    </cfRule>
    <cfRule type="cellIs" dxfId="1074" priority="63" operator="equal">
      <formula>"Alto"</formula>
    </cfRule>
    <cfRule type="cellIs" dxfId="1073" priority="65" operator="equal">
      <formula>"Bajo"</formula>
    </cfRule>
    <cfRule type="cellIs" dxfId="1072" priority="64" operator="equal">
      <formula>"Moderado"</formula>
    </cfRule>
  </conditionalFormatting>
  <conditionalFormatting sqref="N58">
    <cfRule type="cellIs" dxfId="1071" priority="39" operator="equal">
      <formula>"Extremo"</formula>
    </cfRule>
    <cfRule type="cellIs" dxfId="1070" priority="40" operator="equal">
      <formula>"Alto"</formula>
    </cfRule>
    <cfRule type="cellIs" dxfId="1069" priority="42" operator="equal">
      <formula>"Bajo"</formula>
    </cfRule>
    <cfRule type="cellIs" dxfId="1068" priority="41" operator="equal">
      <formula>"Moderado"</formula>
    </cfRule>
  </conditionalFormatting>
  <conditionalFormatting sqref="N64">
    <cfRule type="cellIs" dxfId="1067" priority="16" operator="equal">
      <formula>"Extremo"</formula>
    </cfRule>
    <cfRule type="cellIs" dxfId="1066" priority="19" operator="equal">
      <formula>"Bajo"</formula>
    </cfRule>
    <cfRule type="cellIs" dxfId="1065" priority="18" operator="equal">
      <formula>"Moderado"</formula>
    </cfRule>
    <cfRule type="cellIs" dxfId="1064" priority="17" operator="equal">
      <formula>"Alto"</formula>
    </cfRule>
  </conditionalFormatting>
  <conditionalFormatting sqref="Y10:Y69">
    <cfRule type="cellIs" dxfId="1063" priority="15" operator="equal">
      <formula>"Muy Baja"</formula>
    </cfRule>
    <cfRule type="cellIs" dxfId="1062" priority="13" operator="equal">
      <formula>"Media"</formula>
    </cfRule>
    <cfRule type="cellIs" dxfId="1061" priority="12" operator="equal">
      <formula>"Alta"</formula>
    </cfRule>
    <cfRule type="cellIs" dxfId="1060" priority="11" operator="equal">
      <formula>"Muy Alta"</formula>
    </cfRule>
    <cfRule type="cellIs" dxfId="1059" priority="14" operator="equal">
      <formula>"Baja"</formula>
    </cfRule>
  </conditionalFormatting>
  <conditionalFormatting sqref="AA10:AA69">
    <cfRule type="cellIs" dxfId="1058" priority="10" operator="equal">
      <formula>"Leve"</formula>
    </cfRule>
    <cfRule type="cellIs" dxfId="1057" priority="9" operator="equal">
      <formula>"Menor"</formula>
    </cfRule>
    <cfRule type="cellIs" dxfId="1056" priority="7" operator="equal">
      <formula>"Mayor"</formula>
    </cfRule>
    <cfRule type="cellIs" dxfId="1055" priority="6" operator="equal">
      <formula>"Catastrófico"</formula>
    </cfRule>
    <cfRule type="cellIs" dxfId="1054" priority="8" operator="equal">
      <formula>"Moderado"</formula>
    </cfRule>
  </conditionalFormatting>
  <conditionalFormatting sqref="AC10:AC69">
    <cfRule type="cellIs" dxfId="1053" priority="2" operator="equal">
      <formula>"Extremo"</formula>
    </cfRule>
    <cfRule type="cellIs" dxfId="1052" priority="5" operator="equal">
      <formula>"Bajo"</formula>
    </cfRule>
    <cfRule type="cellIs" dxfId="1051" priority="4" operator="equal">
      <formula>"Moderado"</formula>
    </cfRule>
    <cfRule type="cellIs" dxfId="1050"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AA29AAD6-BC76-42F3-9E9A-F95C8D4EB253}">
          <x14:formula1>
            <xm:f>'Tabla Valoración controles'!$D$4:$D$6</xm:f>
          </x14:formula1>
          <xm:sqref>R10:R69</xm:sqref>
        </x14:dataValidation>
        <x14:dataValidation type="list" allowBlank="1" showInputMessage="1" showErrorMessage="1" xr:uid="{BD7E2E29-9C39-4EBC-9D9A-AF5872003953}">
          <x14:formula1>
            <xm:f>'Tabla Valoración controles'!$D$7:$D$8</xm:f>
          </x14:formula1>
          <xm:sqref>S10:S69</xm:sqref>
        </x14:dataValidation>
        <x14:dataValidation type="list" allowBlank="1" showInputMessage="1" showErrorMessage="1" xr:uid="{63DB5D5A-D793-4D56-9ECD-38ABDDA25090}">
          <x14:formula1>
            <xm:f>'Tabla Valoración controles'!$D$9:$D$10</xm:f>
          </x14:formula1>
          <xm:sqref>U10:U69</xm:sqref>
        </x14:dataValidation>
        <x14:dataValidation type="list" allowBlank="1" showInputMessage="1" showErrorMessage="1" xr:uid="{415C83A8-0340-4B23-883D-D3C7E77722FD}">
          <x14:formula1>
            <xm:f>'Tabla Valoración controles'!$D$11:$D$12</xm:f>
          </x14:formula1>
          <xm:sqref>V10:V69</xm:sqref>
        </x14:dataValidation>
        <x14:dataValidation type="list" allowBlank="1" showInputMessage="1" showErrorMessage="1" xr:uid="{6FE39A70-491D-4619-94E1-2EA8651F16EE}">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BCD864DF-C9FD-49E5-BDD3-A48669307B25}">
          <x14:formula1>
            <xm:f>'Tabla Valoración controles'!$D$13:$D$14</xm:f>
          </x14:formula1>
          <xm:sqref>W10:W69</xm:sqref>
        </x14:dataValidation>
        <x14:dataValidation type="list" allowBlank="1" showInputMessage="1" showErrorMessage="1" xr:uid="{8829FAB9-D722-4F3F-82D5-BA831899B2C4}">
          <x14:formula1>
            <xm:f>'Opciones Tratamiento'!$B$13:$B$19</xm:f>
          </x14:formula1>
          <xm:sqref>F10:F69</xm:sqref>
        </x14:dataValidation>
        <x14:dataValidation type="list" allowBlank="1" showInputMessage="1" showErrorMessage="1" xr:uid="{AE68CCD6-8E4C-4A35-B783-28D7C1A72210}">
          <x14:formula1>
            <xm:f>'Opciones Tratamiento'!$E$2:$E$4</xm:f>
          </x14:formula1>
          <xm:sqref>B10:B69</xm:sqref>
        </x14:dataValidation>
        <x14:dataValidation type="list" allowBlank="1" showInputMessage="1" showErrorMessage="1" xr:uid="{589F28B5-1554-4108-B748-4DEE9A06E8AD}">
          <x14:formula1>
            <xm:f>'Opciones Tratamiento'!$B$2:$B$5</xm:f>
          </x14:formula1>
          <xm:sqref>AD10:AD69</xm:sqref>
        </x14:dataValidation>
        <x14:dataValidation type="list" allowBlank="1" showInputMessage="1" showErrorMessage="1" xr:uid="{E1DEDA36-A316-45DA-AE80-1D13370BEEC0}">
          <x14:formula1>
            <xm:f>'Tabla Impacto'!$F$210:$F$221</xm:f>
          </x14:formula1>
          <xm:sqref>J10:J69</xm:sqref>
        </x14:dataValidation>
        <x14:dataValidation type="custom" allowBlank="1" showInputMessage="1" showErrorMessage="1" error="Recuerde que las acciones se generan bajo la medida de mitigar el riesgo" xr:uid="{5677763A-0B0C-46DA-B21F-504E159EC524}">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11ECD019-40D2-495A-81B0-1F2540FE0F43}">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5FF4A78C-3AF0-4095-804C-1615D892BABF}">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A7A1575B-A719-4455-BB12-25DCA42D703B}">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B3B97B82-6190-4A8C-8F13-339DAA303326}">
          <x14:formula1>
            <xm:f>IF(OR(AD10='Opciones Tratamiento'!$B$2,AD10='Opciones Tratamiento'!$B$3,AD10='Opciones Tratamiento'!$B$4),ISBLANK(AD10),ISTEXT(AD10))</xm:f>
          </x14:formula1>
          <xm:sqref>AI10:AI69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F65A-CE99-4AAB-B9BA-848C4586FFAE}">
  <sheetPr>
    <tabColor rgb="FF002060"/>
  </sheetPr>
  <dimension ref="A1:BP72"/>
  <sheetViews>
    <sheetView topLeftCell="J15" zoomScale="40" zoomScaleNormal="40" workbookViewId="0">
      <selection activeCell="AG33" sqref="AG33"/>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274</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275</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276</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235</v>
      </c>
      <c r="D10" s="225" t="s">
        <v>234</v>
      </c>
      <c r="E10" s="228" t="s">
        <v>527</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IF(NOT(ISERROR(MATCH(J10,'[1]Tabla Impacto'!$B$221:$B$223,0))),'[1]Tabla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IF(OR(K10='[1]Tabla Impacto'!$C$11,K10='[1]Tabla Impacto'!$D$11),"Leve",IF(OR(K10='[1]Tabla Impacto'!$C$12,K10='[1]Tabla Impacto'!$D$12),"Menor",IF(OR(K10='[1]Tabla Impacto'!$C$13,K10='[1]Tabla Impacto'!$D$13),"Moderado",IF(OR(K10='[1]Tabla Impacto'!$C$14,K10='[1]Tabla Impacto'!$D$14),"Mayor",IF(OR(K10='[1]Tabla Impacto'!$C$15,K10='[1]Tabla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531</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237</v>
      </c>
      <c r="AF10" s="133" t="s">
        <v>365</v>
      </c>
      <c r="AG10" s="138" t="s">
        <v>236</v>
      </c>
      <c r="AH10" s="138"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529</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524</v>
      </c>
      <c r="AF11" s="133" t="s">
        <v>365</v>
      </c>
      <c r="AG11" s="133" t="s">
        <v>359</v>
      </c>
      <c r="AH11" s="138"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44" t="s">
        <v>534</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t="shared" si="3"/>
        <v>Moderado</v>
      </c>
      <c r="AB12" s="130">
        <f>IFERROR(IF(AND(Q11="Impacto",Q12="Impacto"),(AB11-(+AB11*T12)),IF(AND(Q11="Probabilidad",Q12="Impacto"),(AB10-(+AB10*T12)),IF(Q12="Probabilidad",AB11,""))),"")</f>
        <v>0.6</v>
      </c>
      <c r="AC12" s="131" t="str">
        <f t="shared" si="4"/>
        <v>Moderado</v>
      </c>
      <c r="AD12" s="132" t="s">
        <v>136</v>
      </c>
      <c r="AE12" s="133" t="s">
        <v>525</v>
      </c>
      <c r="AF12" s="133" t="s">
        <v>532</v>
      </c>
      <c r="AG12" s="135" t="s">
        <v>221</v>
      </c>
      <c r="AH12" s="135" t="s">
        <v>215</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132</v>
      </c>
      <c r="C16" s="225" t="s">
        <v>345</v>
      </c>
      <c r="D16" s="225" t="s">
        <v>346</v>
      </c>
      <c r="E16" s="228" t="s">
        <v>386</v>
      </c>
      <c r="F16" s="225" t="s">
        <v>128</v>
      </c>
      <c r="G16" s="231">
        <v>360</v>
      </c>
      <c r="H16" s="234" t="str">
        <f>IF(G16&lt;=0,"",IF(G16&lt;=2,"Muy Baja",IF(G16&lt;=24,"Baja",IF(G16&lt;=500,"Media",IF(G16&lt;=5000,"Alta","Muy Alta")))))</f>
        <v>Media</v>
      </c>
      <c r="I16" s="219">
        <f>IF(H16="","",IF(H16="Muy Baja",0.2,IF(H16="Baja",0.4,IF(H16="Media",0.6,IF(H16="Alta",0.8,IF(H16="Muy Alta",1,))))))</f>
        <v>0.6</v>
      </c>
      <c r="J16" s="237" t="s">
        <v>156</v>
      </c>
      <c r="K16" s="219" t="str">
        <f>IF(NOT(ISERROR(MATCH(J16,'[1]Tabla Impacto'!$B$221:$B$223,0))),'[1]Tabla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4" t="str">
        <f>IF(OR(K16='[1]Tabla Impacto'!$C$11,K16='[1]Tabla Impacto'!$D$11),"Leve",IF(OR(K16='[1]Tabla Impacto'!$C$12,K16='[1]Tabla Impacto'!$D$12),"Menor",IF(OR(K16='[1]Tabla Impacto'!$C$13,K16='[1]Tabla Impacto'!$D$13),"Moderado",IF(OR(K16='[1]Tabla Impacto'!$C$14,K16='[1]Tabla Impacto'!$D$14),"Mayor",IF(OR(K16='[1]Tabla Impacto'!$C$15,K16='[1]Tabla Impacto'!$D$15),"Catastrófico","")))))</f>
        <v>Mayor</v>
      </c>
      <c r="M16" s="219">
        <f>IF(L16="","",IF(L16="Leve",0.2,IF(L16="Menor",0.4,IF(L16="Moderado",0.6,IF(L16="Mayor",0.8,IF(L16="Catastrófico",1,))))))</f>
        <v>0.8</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388</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Mayor</v>
      </c>
      <c r="AB16" s="130">
        <f>IFERROR(IF(Q16="Impacto",(M16-(+M16*T16)),IF(Q16="Probabilidad",M16,"")),"")</f>
        <v>0.8</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347</v>
      </c>
      <c r="AF16" s="133" t="s">
        <v>389</v>
      </c>
      <c r="AG16" s="138" t="s">
        <v>480</v>
      </c>
      <c r="AH16" s="138" t="s">
        <v>215</v>
      </c>
      <c r="AI16" s="139"/>
      <c r="AJ16" s="139"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388</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0.216</v>
      </c>
      <c r="Y17" s="129" t="str">
        <f t="shared" si="1"/>
        <v>Baja</v>
      </c>
      <c r="Z17" s="130">
        <f t="shared" ref="Z17:Z21" si="9">+X17</f>
        <v>0.216</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390</v>
      </c>
      <c r="AF17" s="133" t="s">
        <v>391</v>
      </c>
      <c r="AG17" s="138" t="s">
        <v>221</v>
      </c>
      <c r="AH17" s="138" t="s">
        <v>215</v>
      </c>
      <c r="AI17" s="133"/>
      <c r="AJ17" s="139"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348</v>
      </c>
      <c r="C22" s="225" t="s">
        <v>349</v>
      </c>
      <c r="D22" s="225" t="s">
        <v>350</v>
      </c>
      <c r="E22" s="228" t="s">
        <v>387</v>
      </c>
      <c r="F22" s="225" t="s">
        <v>123</v>
      </c>
      <c r="G22" s="231">
        <v>360</v>
      </c>
      <c r="H22" s="234" t="str">
        <f>IF(G22&lt;=0,"",IF(G22&lt;=2,"Muy Baja",IF(G22&lt;=24,"Baja",IF(G22&lt;=500,"Media",IF(G22&lt;=5000,"Alta","Muy Alta")))))</f>
        <v>Media</v>
      </c>
      <c r="I22" s="219">
        <f>IF(H22="","",IF(H22="Muy Baja",0.2,IF(H22="Baja",0.4,IF(H22="Media",0.6,IF(H22="Alta",0.8,IF(H22="Muy Alta",1,))))))</f>
        <v>0.6</v>
      </c>
      <c r="J22" s="237" t="s">
        <v>156</v>
      </c>
      <c r="K22" s="219" t="str">
        <f>IF(NOT(ISERROR(MATCH(J22,'[1]Tabla Impacto'!$B$221:$B$223,0))),'[1]Tabla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234" t="str">
        <f>IF(OR(K22='[1]Tabla Impacto'!$C$11,K22='[1]Tabla Impacto'!$D$11),"Leve",IF(OR(K22='[1]Tabla Impacto'!$C$12,K22='[1]Tabla Impacto'!$D$12),"Menor",IF(OR(K22='[1]Tabla Impacto'!$C$13,K22='[1]Tabla Impacto'!$D$13),"Moderado",IF(OR(K22='[1]Tabla Impacto'!$C$14,K22='[1]Tabla Impacto'!$D$14),"Mayor",IF(OR(K22='[1]Tabla Impacto'!$C$15,K22='[1]Tabla Impacto'!$D$15),"Catastrófico","")))))</f>
        <v>Mayor</v>
      </c>
      <c r="M22" s="219">
        <f>IF(L22="","",IF(L22="Leve",0.2,IF(L22="Menor",0.4,IF(L22="Moderado",0.6,IF(L22="Mayor",0.8,IF(L22="Catastrófico",1,))))))</f>
        <v>0.8</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3">
        <v>1</v>
      </c>
      <c r="P22" s="124" t="s">
        <v>392</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Mayor</v>
      </c>
      <c r="AB22" s="130">
        <f>IFERROR(IF(Q22="Impacto",(M22-(+M22*T22)),IF(Q22="Probabilidad",M22,"")),"")</f>
        <v>0.8</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2" t="s">
        <v>136</v>
      </c>
      <c r="AE22" s="124" t="s">
        <v>351</v>
      </c>
      <c r="AF22" s="133" t="s">
        <v>352</v>
      </c>
      <c r="AG22" s="138" t="s">
        <v>353</v>
      </c>
      <c r="AH22" s="135" t="s">
        <v>215</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392</v>
      </c>
      <c r="Q23" s="125" t="str">
        <f>IF(OR(R23="Preventivo",R23="Detectivo"),"Probabilidad",IF(R23="Correctivo","Impacto",""))</f>
        <v>Probabilidad</v>
      </c>
      <c r="R23" s="126" t="s">
        <v>14</v>
      </c>
      <c r="S23" s="126" t="s">
        <v>9</v>
      </c>
      <c r="T23" s="127" t="str">
        <f t="shared" ref="T23:T27" si="16">IF(AND(R23="Preventivo",S23="Automático"),"50%",IF(AND(R23="Preventivo",S23="Manual"),"40%",IF(AND(R23="Detectivo",S23="Automático"),"40%",IF(AND(R23="Detectivo",S23="Manual"),"30%",IF(AND(R23="Correctivo",S23="Automático"),"35%",IF(AND(R23="Correctivo",S23="Manual"),"25%",""))))))</f>
        <v>40%</v>
      </c>
      <c r="U23" s="126" t="s">
        <v>19</v>
      </c>
      <c r="V23" s="126" t="s">
        <v>22</v>
      </c>
      <c r="W23" s="126" t="s">
        <v>119</v>
      </c>
      <c r="X23" s="137">
        <f>IFERROR(IF(AND(Q22="Probabilidad",Q23="Probabilidad"),(Z22-(+Z22*T23)),IF(Q23="Probabilidad",(I22-(+I22*T23)),IF(Q23="Impacto",Z22,""))),"")</f>
        <v>0.216</v>
      </c>
      <c r="Y23" s="129" t="str">
        <f t="shared" si="1"/>
        <v>Baja</v>
      </c>
      <c r="Z23" s="130">
        <f t="shared" ref="Z23:Z27" si="17">+X23</f>
        <v>0.216</v>
      </c>
      <c r="AA23" s="129" t="str">
        <f t="shared" si="3"/>
        <v>Mayor</v>
      </c>
      <c r="AB23" s="130">
        <f>IFERROR(IF(AND(Q22="Impacto",Q23="Impacto"),(AB16-(+AB16*T23)),IF(Q23="Impacto",($M$22-(+$M$22*T23)),IF(Q23="Probabilidad",AB16,""))),"")</f>
        <v>0.8</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32" t="s">
        <v>136</v>
      </c>
      <c r="AE23" s="124" t="s">
        <v>354</v>
      </c>
      <c r="AF23" s="133" t="s">
        <v>391</v>
      </c>
      <c r="AG23" s="138" t="s">
        <v>353</v>
      </c>
      <c r="AH23" s="135" t="s">
        <v>215</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24" t="s">
        <v>392</v>
      </c>
      <c r="Q24" s="125" t="str">
        <f>IF(OR(R24="Preventivo",R24="Detectivo"),"Probabilidad",IF(R24="Correctivo","Impacto",""))</f>
        <v>Probabilidad</v>
      </c>
      <c r="R24" s="126" t="s">
        <v>14</v>
      </c>
      <c r="S24" s="126" t="s">
        <v>9</v>
      </c>
      <c r="T24" s="127" t="str">
        <f t="shared" si="16"/>
        <v>40%</v>
      </c>
      <c r="U24" s="126" t="s">
        <v>19</v>
      </c>
      <c r="V24" s="126" t="s">
        <v>22</v>
      </c>
      <c r="W24" s="126" t="s">
        <v>119</v>
      </c>
      <c r="X24" s="128">
        <f>IFERROR(IF(AND(Q23="Probabilidad",Q24="Probabilidad"),(Z23-(+Z23*T24)),IF(AND(Q23="Impacto",Q24="Probabilidad"),(Z22-(+Z22*T24)),IF(Q24="Impacto",Z23,""))),"")</f>
        <v>0.12959999999999999</v>
      </c>
      <c r="Y24" s="129" t="str">
        <f t="shared" si="1"/>
        <v>Muy Baja</v>
      </c>
      <c r="Z24" s="130">
        <f t="shared" si="17"/>
        <v>0.12959999999999999</v>
      </c>
      <c r="AA24" s="129" t="str">
        <f t="shared" si="3"/>
        <v>Mayor</v>
      </c>
      <c r="AB24" s="130">
        <f>IFERROR(IF(AND(Q23="Impacto",Q24="Impacto"),(AB23-(+AB23*T24)),IF(AND(Q23="Probabilidad",Q24="Impacto"),(AB22-(+AB22*T24)),IF(Q24="Probabilidad",AB23,""))),"")</f>
        <v>0.8</v>
      </c>
      <c r="AC24" s="131" t="str">
        <f t="shared" si="18"/>
        <v>Alto</v>
      </c>
      <c r="AD24" s="132" t="s">
        <v>136</v>
      </c>
      <c r="AE24" s="124" t="s">
        <v>355</v>
      </c>
      <c r="AF24" s="138" t="s">
        <v>393</v>
      </c>
      <c r="AG24" s="138" t="s">
        <v>356</v>
      </c>
      <c r="AH24" s="135" t="s">
        <v>215</v>
      </c>
      <c r="AI24" s="133"/>
      <c r="AJ24" s="134" t="s">
        <v>41</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t="s">
        <v>134</v>
      </c>
      <c r="C28" s="225" t="s">
        <v>311</v>
      </c>
      <c r="D28" s="225" t="s">
        <v>310</v>
      </c>
      <c r="E28" s="228" t="s">
        <v>366</v>
      </c>
      <c r="F28" s="225" t="s">
        <v>123</v>
      </c>
      <c r="G28" s="231">
        <v>600</v>
      </c>
      <c r="H28" s="234" t="str">
        <f>IF(G28&lt;=0,"",IF(G28&lt;=2,"Muy Baja",IF(G28&lt;=24,"Baja",IF(G28&lt;=500,"Media",IF(G28&lt;=5000,"Alta","Muy Alta")))))</f>
        <v>Alta</v>
      </c>
      <c r="I28" s="219">
        <f>IF(H28="","",IF(H28="Muy Baja",0.2,IF(H28="Baja",0.4,IF(H28="Media",0.6,IF(H28="Alta",0.8,IF(H28="Muy Alta",1,))))))</f>
        <v>0.8</v>
      </c>
      <c r="J28" s="237" t="s">
        <v>157</v>
      </c>
      <c r="K28" s="219" t="str">
        <f>IF(NOT(ISERROR(MATCH(J28,'[1]Tabla Impacto'!$B$221:$B$223,0))),'[1]Tabla Impacto'!$F$223&amp;"Por favor no seleccionar los criterios de impacto(Afectación Económica o presupuestal y Pérdida Reputacional)",J28)</f>
        <v xml:space="preserve">     El riesgo afecta la imagen de la entidad a nivel nacional, con efecto publicitarios sostenible a nivel país</v>
      </c>
      <c r="L28" s="234" t="str">
        <f>IF(OR(K28='[1]Tabla Impacto'!$C$11,K28='[1]Tabla Impacto'!$D$11),"Leve",IF(OR(K28='[1]Tabla Impacto'!$C$12,K28='[1]Tabla Impacto'!$D$12),"Menor",IF(OR(K28='[1]Tabla Impacto'!$C$13,K28='[1]Tabla Impacto'!$D$13),"Moderado",IF(OR(K28='[1]Tabla Impacto'!$C$14,K28='[1]Tabla Impacto'!$D$14),"Mayor",IF(OR(K28='[1]Tabla Impacto'!$C$15,K28='[1]Tabla Impacto'!$D$15),"Catastrófico","")))))</f>
        <v>Catastrófico</v>
      </c>
      <c r="M28" s="219">
        <f>IF(L28="","",IF(L28="Leve",0.2,IF(L28="Menor",0.4,IF(L28="Moderado",0.6,IF(L28="Mayor",0.8,IF(L28="Catastrófico",1,))))))</f>
        <v>1</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123">
        <v>1</v>
      </c>
      <c r="P28" s="124" t="s">
        <v>462</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0.48</v>
      </c>
      <c r="Y28" s="129" t="str">
        <f>IFERROR(IF(X28="","",IF(X28&lt;=0.2,"Muy Baja",IF(X28&lt;=0.4,"Baja",IF(X28&lt;=0.6,"Media",IF(X28&lt;=0.8,"Alta","Muy Alta"))))),"")</f>
        <v>Media</v>
      </c>
      <c r="Z28" s="130">
        <f>+X28</f>
        <v>0.48</v>
      </c>
      <c r="AA28" s="129" t="str">
        <f>IFERROR(IF(AB28="","",IF(AB28&lt;=0.2,"Leve",IF(AB28&lt;=0.4,"Menor",IF(AB28&lt;=0.6,"Moderado",IF(AB28&lt;=0.8,"Mayor","Catastrófico"))))),"")</f>
        <v>Catastrófico</v>
      </c>
      <c r="AB28" s="130">
        <f>IFERROR(IF(Q28="Impacto",(M28-(+M28*T28)),IF(Q28="Probabilidad",M28,"")),"")</f>
        <v>1</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32" t="s">
        <v>136</v>
      </c>
      <c r="AE28" s="133" t="s">
        <v>336</v>
      </c>
      <c r="AF28" s="133" t="s">
        <v>341</v>
      </c>
      <c r="AG28" s="138" t="s">
        <v>337</v>
      </c>
      <c r="AH28" s="135" t="s">
        <v>215</v>
      </c>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t="s">
        <v>456</v>
      </c>
      <c r="Q29" s="125" t="str">
        <f>IF(OR(R29="Preventivo",R29="Detectivo"),"Probabilidad",IF(R29="Correctivo","Impacto",""))</f>
        <v>Probabilidad</v>
      </c>
      <c r="R29" s="126" t="s">
        <v>14</v>
      </c>
      <c r="S29" s="126" t="s">
        <v>9</v>
      </c>
      <c r="T29" s="127" t="str">
        <f t="shared" ref="T29:T33" si="24">IF(AND(R29="Preventivo",S29="Automático"),"50%",IF(AND(R29="Preventivo",S29="Manual"),"40%",IF(AND(R29="Detectivo",S29="Automático"),"40%",IF(AND(R29="Detectivo",S29="Manual"),"30%",IF(AND(R29="Correctivo",S29="Automático"),"35%",IF(AND(R29="Correctivo",S29="Manual"),"25%",""))))))</f>
        <v>40%</v>
      </c>
      <c r="U29" s="126" t="s">
        <v>19</v>
      </c>
      <c r="V29" s="126" t="s">
        <v>22</v>
      </c>
      <c r="W29" s="126"/>
      <c r="X29" s="128">
        <f>IFERROR(IF(AND(Q28="Probabilidad",Q29="Probabilidad"),(Z28-(+Z28*T29)),IF(Q29="Probabilidad",(I28-(+I28*T29)),IF(Q29="Impacto",Z28,""))),"")</f>
        <v>0.28799999999999998</v>
      </c>
      <c r="Y29" s="129" t="str">
        <f t="shared" si="1"/>
        <v>Baja</v>
      </c>
      <c r="Z29" s="130">
        <f t="shared" ref="Z29:Z33" si="25">+X29</f>
        <v>0.28799999999999998</v>
      </c>
      <c r="AA29" s="129" t="str">
        <f t="shared" si="3"/>
        <v>Mayor</v>
      </c>
      <c r="AB29" s="130">
        <f>IFERROR(IF(AND(Q28="Impacto",Q29="Impacto"),(AB22-(+AB22*T29)),IF(Q29="Impacto",($M$28-(+$M$28*T29)),IF(Q29="Probabilidad",AB22,""))),"")</f>
        <v>0.8</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Alto</v>
      </c>
      <c r="AD29" s="132" t="s">
        <v>136</v>
      </c>
      <c r="AE29" s="133" t="s">
        <v>312</v>
      </c>
      <c r="AF29" s="133" t="s">
        <v>314</v>
      </c>
      <c r="AG29" s="138" t="s">
        <v>471</v>
      </c>
      <c r="AH29" s="135" t="s">
        <v>215</v>
      </c>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24" t="s">
        <v>463</v>
      </c>
      <c r="Q30" s="125" t="str">
        <f>IF(OR(R30="Preventivo",R30="Detectivo"),"Probabilidad",IF(R30="Correctivo","Impacto",""))</f>
        <v>Probabilidad</v>
      </c>
      <c r="R30" s="126" t="s">
        <v>14</v>
      </c>
      <c r="S30" s="126" t="s">
        <v>9</v>
      </c>
      <c r="T30" s="127" t="str">
        <f t="shared" si="24"/>
        <v>40%</v>
      </c>
      <c r="U30" s="126" t="s">
        <v>19</v>
      </c>
      <c r="V30" s="126" t="s">
        <v>22</v>
      </c>
      <c r="W30" s="126" t="s">
        <v>119</v>
      </c>
      <c r="X30" s="128">
        <f>IFERROR(IF(AND(Q29="Probabilidad",Q30="Probabilidad"),(Z29-(+Z29*T30)),IF(AND(Q29="Impacto",Q30="Probabilidad"),(Z28-(+Z28*T30)),IF(Q30="Impacto",Z29,""))),"")</f>
        <v>0.17279999999999998</v>
      </c>
      <c r="Y30" s="129" t="str">
        <f t="shared" si="1"/>
        <v>Muy Baja</v>
      </c>
      <c r="Z30" s="130">
        <f t="shared" si="25"/>
        <v>0.17279999999999998</v>
      </c>
      <c r="AA30" s="129" t="str">
        <f t="shared" si="3"/>
        <v>Mayor</v>
      </c>
      <c r="AB30" s="130">
        <f>IFERROR(IF(AND(Q29="Impacto",Q30="Impacto"),(AB29-(+AB29*T30)),IF(AND(Q29="Probabilidad",Q30="Impacto"),(AB28-(+AB28*T30)),IF(Q30="Probabilidad",AB29,""))),"")</f>
        <v>0.8</v>
      </c>
      <c r="AC30" s="131" t="str">
        <f t="shared" si="26"/>
        <v>Alto</v>
      </c>
      <c r="AD30" s="132" t="s">
        <v>136</v>
      </c>
      <c r="AE30" s="133" t="s">
        <v>368</v>
      </c>
      <c r="AF30" s="133" t="s">
        <v>342</v>
      </c>
      <c r="AG30" s="138" t="s">
        <v>471</v>
      </c>
      <c r="AH30" s="135" t="s">
        <v>215</v>
      </c>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t="s">
        <v>463</v>
      </c>
      <c r="Q31" s="125" t="str">
        <f t="shared" ref="Q31:Q33" si="27">IF(OR(R31="Preventivo",R31="Detectivo"),"Probabilidad",IF(R31="Correctivo","Impacto",""))</f>
        <v>Probabilidad</v>
      </c>
      <c r="R31" s="126" t="s">
        <v>14</v>
      </c>
      <c r="S31" s="126" t="s">
        <v>9</v>
      </c>
      <c r="T31" s="127" t="str">
        <f t="shared" si="24"/>
        <v>40%</v>
      </c>
      <c r="U31" s="126" t="s">
        <v>19</v>
      </c>
      <c r="V31" s="126" t="s">
        <v>22</v>
      </c>
      <c r="W31" s="126" t="s">
        <v>119</v>
      </c>
      <c r="X31" s="128">
        <f t="shared" ref="X31:X33" si="28">IFERROR(IF(AND(Q30="Probabilidad",Q31="Probabilidad"),(Z30-(+Z30*T31)),IF(AND(Q30="Impacto",Q31="Probabilidad"),(Z29-(+Z29*T31)),IF(Q31="Impacto",Z30,""))),"")</f>
        <v>0.10367999999999998</v>
      </c>
      <c r="Y31" s="129" t="str">
        <f t="shared" si="1"/>
        <v>Muy Baja</v>
      </c>
      <c r="Z31" s="130">
        <f t="shared" si="25"/>
        <v>0.10367999999999998</v>
      </c>
      <c r="AA31" s="129" t="str">
        <f t="shared" si="3"/>
        <v>Mayor</v>
      </c>
      <c r="AB31" s="130">
        <f t="shared" ref="AB31:AB33" si="29">IFERROR(IF(AND(Q30="Impacto",Q31="Impacto"),(AB30-(+AB30*T31)),IF(AND(Q30="Probabilidad",Q31="Impacto"),(AB29-(+AB29*T31)),IF(Q31="Probabilidad",AB30,""))),"")</f>
        <v>0.8</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Alto</v>
      </c>
      <c r="AD31" s="132" t="s">
        <v>136</v>
      </c>
      <c r="AE31" s="133" t="s">
        <v>316</v>
      </c>
      <c r="AF31" s="133" t="s">
        <v>315</v>
      </c>
      <c r="AG31" s="138" t="s">
        <v>481</v>
      </c>
      <c r="AH31" s="135" t="s">
        <v>215</v>
      </c>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t="s">
        <v>463</v>
      </c>
      <c r="Q32" s="125" t="str">
        <f t="shared" si="27"/>
        <v>Probabilidad</v>
      </c>
      <c r="R32" s="126" t="s">
        <v>14</v>
      </c>
      <c r="S32" s="126" t="s">
        <v>9</v>
      </c>
      <c r="T32" s="127" t="str">
        <f t="shared" si="24"/>
        <v>40%</v>
      </c>
      <c r="U32" s="126" t="s">
        <v>19</v>
      </c>
      <c r="V32" s="126" t="s">
        <v>22</v>
      </c>
      <c r="W32" s="126" t="s">
        <v>119</v>
      </c>
      <c r="X32" s="137">
        <f t="shared" si="28"/>
        <v>6.2207999999999986E-2</v>
      </c>
      <c r="Y32" s="129" t="str">
        <f>IFERROR(IF(X32="","",IF(X32&lt;=0.2,"Muy Baja",IF(X32&lt;=0.4,"Baja",IF(X32&lt;=0.6,"Media",IF(X32&lt;=0.8,"Alta","Muy Alta"))))),"")</f>
        <v>Muy Baja</v>
      </c>
      <c r="Z32" s="130">
        <f t="shared" si="25"/>
        <v>6.2207999999999986E-2</v>
      </c>
      <c r="AA32" s="129" t="str">
        <f t="shared" si="3"/>
        <v>Mayor</v>
      </c>
      <c r="AB32" s="130">
        <f t="shared" si="29"/>
        <v>0.8</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Alto</v>
      </c>
      <c r="AD32" s="132" t="s">
        <v>136</v>
      </c>
      <c r="AE32" s="133" t="s">
        <v>344</v>
      </c>
      <c r="AF32" s="133" t="s">
        <v>343</v>
      </c>
      <c r="AG32" s="138" t="s">
        <v>394</v>
      </c>
      <c r="AH32" s="135" t="s">
        <v>215</v>
      </c>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t="s">
        <v>367</v>
      </c>
      <c r="Q33" s="125" t="str">
        <f t="shared" si="27"/>
        <v>Impacto</v>
      </c>
      <c r="R33" s="126" t="s">
        <v>16</v>
      </c>
      <c r="S33" s="126" t="s">
        <v>9</v>
      </c>
      <c r="T33" s="127" t="str">
        <f t="shared" si="24"/>
        <v>25%</v>
      </c>
      <c r="U33" s="126" t="s">
        <v>20</v>
      </c>
      <c r="V33" s="126" t="s">
        <v>23</v>
      </c>
      <c r="W33" s="126" t="s">
        <v>120</v>
      </c>
      <c r="X33" s="128">
        <f t="shared" si="28"/>
        <v>6.2207999999999986E-2</v>
      </c>
      <c r="Y33" s="129" t="str">
        <f t="shared" si="1"/>
        <v>Muy Baja</v>
      </c>
      <c r="Z33" s="130">
        <f t="shared" si="25"/>
        <v>6.2207999999999986E-2</v>
      </c>
      <c r="AA33" s="129" t="str">
        <f t="shared" si="3"/>
        <v>Moderado</v>
      </c>
      <c r="AB33" s="130">
        <f t="shared" si="29"/>
        <v>0.60000000000000009</v>
      </c>
      <c r="AC33" s="131" t="str">
        <f t="shared" si="30"/>
        <v>Moderado</v>
      </c>
      <c r="AD33" s="132" t="s">
        <v>136</v>
      </c>
      <c r="AE33" s="133" t="s">
        <v>313</v>
      </c>
      <c r="AF33" s="133" t="s">
        <v>538</v>
      </c>
      <c r="AG33" s="138" t="s">
        <v>475</v>
      </c>
      <c r="AH33" s="135" t="s">
        <v>215</v>
      </c>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IF(NOT(ISERROR(MATCH(J34,'[1]Tabla Impacto'!$B$221:$B$223,0))),'[1]Tabla Impacto'!$F$223&amp;"Por favor no seleccionar los criterios de impacto(Afectación Económica o presupuestal y Pérdida Reputacional)",J34)</f>
        <v>0</v>
      </c>
      <c r="L34" s="234" t="str">
        <f>IF(OR(K34='[1]Tabla Impacto'!$C$11,K34='[1]Tabla Impacto'!$D$11),"Leve",IF(OR(K34='[1]Tabla Impacto'!$C$12,K34='[1]Tabla Impacto'!$D$12),"Menor",IF(OR(K34='[1]Tabla Impacto'!$C$13,K34='[1]Tabla Impacto'!$D$13),"Moderado",IF(OR(K34='[1]Tabla Impacto'!$C$14,K34='[1]Tabla Impacto'!$D$14),"Mayor",IF(OR(K34='[1]Tabla Impacto'!$C$15,K34='[1]Tabla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IF(NOT(ISERROR(MATCH(J40,'[1]Tabla Impacto'!$B$221:$B$223,0))),'[1]Tabla Impacto'!$F$223&amp;"Por favor no seleccionar los criterios de impacto(Afectación Económica o presupuestal y Pérdida Reputacional)",J40)</f>
        <v>0</v>
      </c>
      <c r="L40" s="234" t="str">
        <f>IF(OR(K40='[1]Tabla Impacto'!$C$11,K40='[1]Tabla Impacto'!$D$11),"Leve",IF(OR(K40='[1]Tabla Impacto'!$C$12,K40='[1]Tabla Impacto'!$D$12),"Menor",IF(OR(K40='[1]Tabla Impacto'!$C$13,K40='[1]Tabla Impacto'!$D$13),"Moderado",IF(OR(K40='[1]Tabla Impacto'!$C$14,K40='[1]Tabla Impacto'!$D$14),"Mayor",IF(OR(K40='[1]Tabla Impacto'!$C$15,K40='[1]Tabla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IF(NOT(ISERROR(MATCH(J46,'[1]Tabla Impacto'!$B$221:$B$223,0))),'[1]Tabla Impacto'!$F$223&amp;"Por favor no seleccionar los criterios de impacto(Afectación Económica o presupuestal y Pérdida Reputacional)",J46)</f>
        <v>0</v>
      </c>
      <c r="L46" s="234" t="str">
        <f>IF(OR(K46='[1]Tabla Impacto'!$C$11,K46='[1]Tabla Impacto'!$D$11),"Leve",IF(OR(K46='[1]Tabla Impacto'!$C$12,K46='[1]Tabla Impacto'!$D$12),"Menor",IF(OR(K46='[1]Tabla Impacto'!$C$13,K46='[1]Tabla Impacto'!$D$13),"Moderado",IF(OR(K46='[1]Tabla Impacto'!$C$14,K46='[1]Tabla Impacto'!$D$14),"Mayor",IF(OR(K46='[1]Tabla Impacto'!$C$15,K46='[1]Tabla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IF(NOT(ISERROR(MATCH(J52,'[1]Tabla Impacto'!$B$221:$B$223,0))),'[1]Tabla Impacto'!$F$223&amp;"Por favor no seleccionar los criterios de impacto(Afectación Económica o presupuestal y Pérdida Reputacional)",J52)</f>
        <v>0</v>
      </c>
      <c r="L52" s="234" t="str">
        <f>IF(OR(K52='[1]Tabla Impacto'!$C$11,K52='[1]Tabla Impacto'!$D$11),"Leve",IF(OR(K52='[1]Tabla Impacto'!$C$12,K52='[1]Tabla Impacto'!$D$12),"Menor",IF(OR(K52='[1]Tabla Impacto'!$C$13,K52='[1]Tabla Impacto'!$D$13),"Moderado",IF(OR(K52='[1]Tabla Impacto'!$C$14,K52='[1]Tabla Impacto'!$D$14),"Mayor",IF(OR(K52='[1]Tabla Impacto'!$C$15,K52='[1]Tabla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IF(NOT(ISERROR(MATCH(J58,'[1]Tabla Impacto'!$B$221:$B$223,0))),'[1]Tabla Impacto'!$F$223&amp;"Por favor no seleccionar los criterios de impacto(Afectación Económica o presupuestal y Pérdida Reputacional)",J58)</f>
        <v>0</v>
      </c>
      <c r="L58" s="234" t="str">
        <f>IF(OR(K58='[1]Tabla Impacto'!$C$11,K58='[1]Tabla Impacto'!$D$11),"Leve",IF(OR(K58='[1]Tabla Impacto'!$C$12,K58='[1]Tabla Impacto'!$D$12),"Menor",IF(OR(K58='[1]Tabla Impacto'!$C$13,K58='[1]Tabla Impacto'!$D$13),"Moderado",IF(OR(K58='[1]Tabla Impacto'!$C$14,K58='[1]Tabla Impacto'!$D$14),"Mayor",IF(OR(K58='[1]Tabla Impacto'!$C$15,K58='[1]Tabla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IF(NOT(ISERROR(MATCH(J64,'[1]Tabla Impacto'!$B$221:$B$223,0))),'[1]Tabla Impacto'!$F$223&amp;"Por favor no seleccionar los criterios de impacto(Afectación Económica o presupuestal y Pérdida Reputacional)",J64)</f>
        <v>0</v>
      </c>
      <c r="L64" s="234" t="str">
        <f>IF(OR(K64='[1]Tabla Impacto'!$C$11,K64='[1]Tabla Impacto'!$D$11),"Leve",IF(OR(K64='[1]Tabla Impacto'!$C$12,K64='[1]Tabla Impacto'!$D$12),"Menor",IF(OR(K64='[1]Tabla Impacto'!$C$13,K64='[1]Tabla Impacto'!$D$13),"Moderado",IF(OR(K64='[1]Tabla Impacto'!$C$14,K64='[1]Tabla Impacto'!$D$14),"Mayor",IF(OR(K64='[1]Tabla Impacto'!$C$15,K64='[1]Tabla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049" priority="231" operator="equal">
      <formula>"Muy Baja"</formula>
    </cfRule>
    <cfRule type="cellIs" dxfId="1048" priority="227" operator="equal">
      <formula>"Muy Alta"</formula>
    </cfRule>
    <cfRule type="cellIs" dxfId="1047" priority="230" operator="equal">
      <formula>"Baja"</formula>
    </cfRule>
    <cfRule type="cellIs" dxfId="1046" priority="229" operator="equal">
      <formula>"Media"</formula>
    </cfRule>
    <cfRule type="cellIs" dxfId="1045" priority="228" operator="equal">
      <formula>"Alta"</formula>
    </cfRule>
  </conditionalFormatting>
  <conditionalFormatting sqref="H22">
    <cfRule type="cellIs" dxfId="1044" priority="182" operator="equal">
      <formula>"Alta"</formula>
    </cfRule>
    <cfRule type="cellIs" dxfId="1043" priority="185" operator="equal">
      <formula>"Muy Baja"</formula>
    </cfRule>
    <cfRule type="cellIs" dxfId="1042" priority="181" operator="equal">
      <formula>"Muy Alta"</formula>
    </cfRule>
    <cfRule type="cellIs" dxfId="1041" priority="184" operator="equal">
      <formula>"Baja"</formula>
    </cfRule>
    <cfRule type="cellIs" dxfId="1040" priority="183" operator="equal">
      <formula>"Media"</formula>
    </cfRule>
  </conditionalFormatting>
  <conditionalFormatting sqref="H28">
    <cfRule type="cellIs" dxfId="1039" priority="162" operator="equal">
      <formula>"Muy Baja"</formula>
    </cfRule>
    <cfRule type="cellIs" dxfId="1038" priority="160" operator="equal">
      <formula>"Media"</formula>
    </cfRule>
    <cfRule type="cellIs" dxfId="1037" priority="158" operator="equal">
      <formula>"Muy Alta"</formula>
    </cfRule>
    <cfRule type="cellIs" dxfId="1036" priority="159" operator="equal">
      <formula>"Alta"</formula>
    </cfRule>
    <cfRule type="cellIs" dxfId="1035" priority="161" operator="equal">
      <formula>"Baja"</formula>
    </cfRule>
  </conditionalFormatting>
  <conditionalFormatting sqref="H34">
    <cfRule type="cellIs" dxfId="1034" priority="136" operator="equal">
      <formula>"Alta"</formula>
    </cfRule>
    <cfRule type="cellIs" dxfId="1033" priority="135" operator="equal">
      <formula>"Muy Alta"</formula>
    </cfRule>
    <cfRule type="cellIs" dxfId="1032" priority="137" operator="equal">
      <formula>"Media"</formula>
    </cfRule>
    <cfRule type="cellIs" dxfId="1031" priority="138" operator="equal">
      <formula>"Baja"</formula>
    </cfRule>
    <cfRule type="cellIs" dxfId="1030" priority="139" operator="equal">
      <formula>"Muy Baja"</formula>
    </cfRule>
  </conditionalFormatting>
  <conditionalFormatting sqref="H40">
    <cfRule type="cellIs" dxfId="1029" priority="112" operator="equal">
      <formula>"Muy Alta"</formula>
    </cfRule>
    <cfRule type="cellIs" dxfId="1028" priority="114" operator="equal">
      <formula>"Media"</formula>
    </cfRule>
    <cfRule type="cellIs" dxfId="1027" priority="116" operator="equal">
      <formula>"Muy Baja"</formula>
    </cfRule>
    <cfRule type="cellIs" dxfId="1026" priority="115" operator="equal">
      <formula>"Baja"</formula>
    </cfRule>
    <cfRule type="cellIs" dxfId="1025" priority="113" operator="equal">
      <formula>"Alta"</formula>
    </cfRule>
  </conditionalFormatting>
  <conditionalFormatting sqref="H46">
    <cfRule type="cellIs" dxfId="1024" priority="93" operator="equal">
      <formula>"Muy Baja"</formula>
    </cfRule>
    <cfRule type="cellIs" dxfId="1023" priority="89" operator="equal">
      <formula>"Muy Alta"</formula>
    </cfRule>
    <cfRule type="cellIs" dxfId="1022" priority="90" operator="equal">
      <formula>"Alta"</formula>
    </cfRule>
    <cfRule type="cellIs" dxfId="1021" priority="91" operator="equal">
      <formula>"Media"</formula>
    </cfRule>
    <cfRule type="cellIs" dxfId="1020" priority="92" operator="equal">
      <formula>"Baja"</formula>
    </cfRule>
  </conditionalFormatting>
  <conditionalFormatting sqref="H52">
    <cfRule type="cellIs" dxfId="1019" priority="66" operator="equal">
      <formula>"Muy Alta"</formula>
    </cfRule>
    <cfRule type="cellIs" dxfId="1018" priority="68" operator="equal">
      <formula>"Media"</formula>
    </cfRule>
    <cfRule type="cellIs" dxfId="1017" priority="69" operator="equal">
      <formula>"Baja"</formula>
    </cfRule>
    <cfRule type="cellIs" dxfId="1016" priority="70" operator="equal">
      <formula>"Muy Baja"</formula>
    </cfRule>
    <cfRule type="cellIs" dxfId="1015" priority="67" operator="equal">
      <formula>"Alta"</formula>
    </cfRule>
  </conditionalFormatting>
  <conditionalFormatting sqref="H58">
    <cfRule type="cellIs" dxfId="1014" priority="46" operator="equal">
      <formula>"Baja"</formula>
    </cfRule>
    <cfRule type="cellIs" dxfId="1013" priority="43" operator="equal">
      <formula>"Muy Alta"</formula>
    </cfRule>
    <cfRule type="cellIs" dxfId="1012" priority="44" operator="equal">
      <formula>"Alta"</formula>
    </cfRule>
    <cfRule type="cellIs" dxfId="1011" priority="45" operator="equal">
      <formula>"Media"</formula>
    </cfRule>
    <cfRule type="cellIs" dxfId="1010" priority="47" operator="equal">
      <formula>"Muy Baja"</formula>
    </cfRule>
  </conditionalFormatting>
  <conditionalFormatting sqref="H64">
    <cfRule type="cellIs" dxfId="1009" priority="24" operator="equal">
      <formula>"Muy Baja"</formula>
    </cfRule>
    <cfRule type="cellIs" dxfId="1008" priority="20" operator="equal">
      <formula>"Muy Alta"</formula>
    </cfRule>
    <cfRule type="cellIs" dxfId="1007" priority="23" operator="equal">
      <formula>"Baja"</formula>
    </cfRule>
    <cfRule type="cellIs" dxfId="1006" priority="22" operator="equal">
      <formula>"Media"</formula>
    </cfRule>
    <cfRule type="cellIs" dxfId="1005" priority="21" operator="equal">
      <formula>"Alta"</formula>
    </cfRule>
  </conditionalFormatting>
  <conditionalFormatting sqref="K10:K69">
    <cfRule type="containsText" dxfId="1004" priority="1" operator="containsText" text="❌">
      <formula>NOT(ISERROR(SEARCH("❌",K10)))</formula>
    </cfRule>
  </conditionalFormatting>
  <conditionalFormatting sqref="L10 L16 L22 L28 L34 L40 L46 L52 L58 L64">
    <cfRule type="cellIs" dxfId="1003" priority="226" operator="equal">
      <formula>"Leve"</formula>
    </cfRule>
    <cfRule type="cellIs" dxfId="1002" priority="222" operator="equal">
      <formula>"Catastrófico"</formula>
    </cfRule>
    <cfRule type="cellIs" dxfId="1001" priority="223" operator="equal">
      <formula>"Mayor"</formula>
    </cfRule>
    <cfRule type="cellIs" dxfId="1000" priority="224" operator="equal">
      <formula>"Moderado"</formula>
    </cfRule>
    <cfRule type="cellIs" dxfId="999" priority="225" operator="equal">
      <formula>"Menor"</formula>
    </cfRule>
  </conditionalFormatting>
  <conditionalFormatting sqref="N10">
    <cfRule type="cellIs" dxfId="998" priority="221" operator="equal">
      <formula>"Bajo"</formula>
    </cfRule>
    <cfRule type="cellIs" dxfId="997" priority="218" operator="equal">
      <formula>"Extremo"</formula>
    </cfRule>
    <cfRule type="cellIs" dxfId="996" priority="219" operator="equal">
      <formula>"Alto"</formula>
    </cfRule>
    <cfRule type="cellIs" dxfId="995" priority="220" operator="equal">
      <formula>"Moderado"</formula>
    </cfRule>
  </conditionalFormatting>
  <conditionalFormatting sqref="N16">
    <cfRule type="cellIs" dxfId="994" priority="200" operator="equal">
      <formula>"Extremo"</formula>
    </cfRule>
    <cfRule type="cellIs" dxfId="993" priority="203" operator="equal">
      <formula>"Bajo"</formula>
    </cfRule>
    <cfRule type="cellIs" dxfId="992" priority="202" operator="equal">
      <formula>"Moderado"</formula>
    </cfRule>
    <cfRule type="cellIs" dxfId="991" priority="201" operator="equal">
      <formula>"Alto"</formula>
    </cfRule>
  </conditionalFormatting>
  <conditionalFormatting sqref="N22">
    <cfRule type="cellIs" dxfId="990" priority="180" operator="equal">
      <formula>"Bajo"</formula>
    </cfRule>
    <cfRule type="cellIs" dxfId="989" priority="177" operator="equal">
      <formula>"Extremo"</formula>
    </cfRule>
    <cfRule type="cellIs" dxfId="988" priority="178" operator="equal">
      <formula>"Alto"</formula>
    </cfRule>
    <cfRule type="cellIs" dxfId="987" priority="179" operator="equal">
      <formula>"Moderado"</formula>
    </cfRule>
  </conditionalFormatting>
  <conditionalFormatting sqref="N28">
    <cfRule type="cellIs" dxfId="986" priority="154" operator="equal">
      <formula>"Extremo"</formula>
    </cfRule>
    <cfRule type="cellIs" dxfId="985" priority="155" operator="equal">
      <formula>"Alto"</formula>
    </cfRule>
    <cfRule type="cellIs" dxfId="984" priority="156" operator="equal">
      <formula>"Moderado"</formula>
    </cfRule>
    <cfRule type="cellIs" dxfId="983" priority="157" operator="equal">
      <formula>"Bajo"</formula>
    </cfRule>
  </conditionalFormatting>
  <conditionalFormatting sqref="N34">
    <cfRule type="cellIs" dxfId="982" priority="132" operator="equal">
      <formula>"Alto"</formula>
    </cfRule>
    <cfRule type="cellIs" dxfId="981" priority="131" operator="equal">
      <formula>"Extremo"</formula>
    </cfRule>
    <cfRule type="cellIs" dxfId="980" priority="133" operator="equal">
      <formula>"Moderado"</formula>
    </cfRule>
    <cfRule type="cellIs" dxfId="979" priority="134" operator="equal">
      <formula>"Bajo"</formula>
    </cfRule>
  </conditionalFormatting>
  <conditionalFormatting sqref="N40">
    <cfRule type="cellIs" dxfId="978" priority="110" operator="equal">
      <formula>"Moderado"</formula>
    </cfRule>
    <cfRule type="cellIs" dxfId="977" priority="109" operator="equal">
      <formula>"Alto"</formula>
    </cfRule>
    <cfRule type="cellIs" dxfId="976" priority="111" operator="equal">
      <formula>"Bajo"</formula>
    </cfRule>
    <cfRule type="cellIs" dxfId="975" priority="108" operator="equal">
      <formula>"Extremo"</formula>
    </cfRule>
  </conditionalFormatting>
  <conditionalFormatting sqref="N46">
    <cfRule type="cellIs" dxfId="974" priority="88" operator="equal">
      <formula>"Bajo"</formula>
    </cfRule>
    <cfRule type="cellIs" dxfId="973" priority="87" operator="equal">
      <formula>"Moderado"</formula>
    </cfRule>
    <cfRule type="cellIs" dxfId="972" priority="86" operator="equal">
      <formula>"Alto"</formula>
    </cfRule>
    <cfRule type="cellIs" dxfId="971" priority="85" operator="equal">
      <formula>"Extremo"</formula>
    </cfRule>
  </conditionalFormatting>
  <conditionalFormatting sqref="N52">
    <cfRule type="cellIs" dxfId="970" priority="62" operator="equal">
      <formula>"Extremo"</formula>
    </cfRule>
    <cfRule type="cellIs" dxfId="969" priority="63" operator="equal">
      <formula>"Alto"</formula>
    </cfRule>
    <cfRule type="cellIs" dxfId="968" priority="65" operator="equal">
      <formula>"Bajo"</formula>
    </cfRule>
    <cfRule type="cellIs" dxfId="967" priority="64" operator="equal">
      <formula>"Moderado"</formula>
    </cfRule>
  </conditionalFormatting>
  <conditionalFormatting sqref="N58">
    <cfRule type="cellIs" dxfId="966" priority="39" operator="equal">
      <formula>"Extremo"</formula>
    </cfRule>
    <cfRule type="cellIs" dxfId="965" priority="40" operator="equal">
      <formula>"Alto"</formula>
    </cfRule>
    <cfRule type="cellIs" dxfId="964" priority="42" operator="equal">
      <formula>"Bajo"</formula>
    </cfRule>
    <cfRule type="cellIs" dxfId="963" priority="41" operator="equal">
      <formula>"Moderado"</formula>
    </cfRule>
  </conditionalFormatting>
  <conditionalFormatting sqref="N64">
    <cfRule type="cellIs" dxfId="962" priority="16" operator="equal">
      <formula>"Extremo"</formula>
    </cfRule>
    <cfRule type="cellIs" dxfId="961" priority="19" operator="equal">
      <formula>"Bajo"</formula>
    </cfRule>
    <cfRule type="cellIs" dxfId="960" priority="18" operator="equal">
      <formula>"Moderado"</formula>
    </cfRule>
    <cfRule type="cellIs" dxfId="959" priority="17" operator="equal">
      <formula>"Alto"</formula>
    </cfRule>
  </conditionalFormatting>
  <conditionalFormatting sqref="Y10:Y69">
    <cfRule type="cellIs" dxfId="958" priority="15" operator="equal">
      <formula>"Muy Baja"</formula>
    </cfRule>
    <cfRule type="cellIs" dxfId="957" priority="13" operator="equal">
      <formula>"Media"</formula>
    </cfRule>
    <cfRule type="cellIs" dxfId="956" priority="12" operator="equal">
      <formula>"Alta"</formula>
    </cfRule>
    <cfRule type="cellIs" dxfId="955" priority="11" operator="equal">
      <formula>"Muy Alta"</formula>
    </cfRule>
    <cfRule type="cellIs" dxfId="954" priority="14" operator="equal">
      <formula>"Baja"</formula>
    </cfRule>
  </conditionalFormatting>
  <conditionalFormatting sqref="AA10:AA69">
    <cfRule type="cellIs" dxfId="953" priority="10" operator="equal">
      <formula>"Leve"</formula>
    </cfRule>
    <cfRule type="cellIs" dxfId="952" priority="9" operator="equal">
      <formula>"Menor"</formula>
    </cfRule>
    <cfRule type="cellIs" dxfId="951" priority="7" operator="equal">
      <formula>"Mayor"</formula>
    </cfRule>
    <cfRule type="cellIs" dxfId="950" priority="6" operator="equal">
      <formula>"Catastrófico"</formula>
    </cfRule>
    <cfRule type="cellIs" dxfId="949" priority="8" operator="equal">
      <formula>"Moderado"</formula>
    </cfRule>
  </conditionalFormatting>
  <conditionalFormatting sqref="AC10:AC69">
    <cfRule type="cellIs" dxfId="948" priority="2" operator="equal">
      <formula>"Extremo"</formula>
    </cfRule>
    <cfRule type="cellIs" dxfId="947" priority="5" operator="equal">
      <formula>"Bajo"</formula>
    </cfRule>
    <cfRule type="cellIs" dxfId="946" priority="4" operator="equal">
      <formula>"Moderado"</formula>
    </cfRule>
    <cfRule type="cellIs" dxfId="945" priority="3" operator="equal">
      <formula>"Alto"</formula>
    </cfRule>
  </conditionalFormatting>
  <pageMargins left="0.69"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BP72"/>
  <sheetViews>
    <sheetView topLeftCell="D1" zoomScale="30" zoomScaleNormal="30" workbookViewId="0">
      <selection activeCell="AG21" sqref="AG21"/>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271</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272</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273</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235</v>
      </c>
      <c r="D10" s="225" t="s">
        <v>234</v>
      </c>
      <c r="E10" s="228" t="s">
        <v>527</v>
      </c>
      <c r="F10" s="225" t="s">
        <v>123</v>
      </c>
      <c r="G10" s="231">
        <v>360</v>
      </c>
      <c r="H10" s="234" t="str">
        <f>IF(G10&lt;=0,"",IF(G10&lt;=2,"Muy Baja",IF(G10&lt;=24,"Baja",IF(G10&lt;=500,"Media",IF(G10&lt;=5000,"Alta","Muy Alta")))))</f>
        <v>Media</v>
      </c>
      <c r="I10" s="219">
        <f>IF(H10="","",IF(H10="Muy Baja",0.2,IF(H10="Baja",0.4,IF(H10="Media",0.6,IF(H10="Alta",0.8,IF(H10="Muy Alta",1,))))))</f>
        <v>0.6</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533</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137</v>
      </c>
      <c r="AE10" s="133" t="s">
        <v>237</v>
      </c>
      <c r="AF10" s="133" t="s">
        <v>365</v>
      </c>
      <c r="AG10" s="138" t="s">
        <v>236</v>
      </c>
      <c r="AH10" s="138" t="s">
        <v>215</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529</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524</v>
      </c>
      <c r="AF11" s="133" t="s">
        <v>365</v>
      </c>
      <c r="AG11" s="133" t="s">
        <v>359</v>
      </c>
      <c r="AH11" s="138" t="s">
        <v>215</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44" t="s">
        <v>535</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t="shared" si="3"/>
        <v>Moderado</v>
      </c>
      <c r="AB12" s="130">
        <f>IFERROR(IF(AND(Q11="Impacto",Q12="Impacto"),(AB11-(+AB11*T12)),IF(AND(Q11="Probabilidad",Q12="Impacto"),(AB10-(+AB10*T12)),IF(Q12="Probabilidad",AB11,""))),"")</f>
        <v>0.6</v>
      </c>
      <c r="AC12" s="131" t="str">
        <f t="shared" si="4"/>
        <v>Moderado</v>
      </c>
      <c r="AD12" s="132"/>
      <c r="AE12" s="133" t="s">
        <v>525</v>
      </c>
      <c r="AF12" s="133" t="s">
        <v>532</v>
      </c>
      <c r="AG12" s="135" t="s">
        <v>221</v>
      </c>
      <c r="AH12" s="135" t="s">
        <v>215</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134</v>
      </c>
      <c r="C16" s="225" t="s">
        <v>311</v>
      </c>
      <c r="D16" s="225" t="s">
        <v>310</v>
      </c>
      <c r="E16" s="228" t="s">
        <v>366</v>
      </c>
      <c r="F16" s="225" t="s">
        <v>123</v>
      </c>
      <c r="G16" s="231">
        <v>600</v>
      </c>
      <c r="H16" s="234" t="str">
        <f>IF(G16&lt;=0,"",IF(G16&lt;=2,"Muy Baja",IF(G16&lt;=24,"Baja",IF(G16&lt;=500,"Media",IF(G16&lt;=5000,"Alta","Muy Alta")))))</f>
        <v>Alta</v>
      </c>
      <c r="I16" s="219">
        <f>IF(H16="","",IF(H16="Muy Baja",0.2,IF(H16="Baja",0.4,IF(H16="Media",0.6,IF(H16="Alta",0.8,IF(H16="Muy Alta",1,))))))</f>
        <v>0.8</v>
      </c>
      <c r="J16" s="237" t="s">
        <v>157</v>
      </c>
      <c r="K16" s="219" t="str">
        <f>IF(NOT(ISERROR(MATCH(J16,'Tabla Impacto'!$B$221:$B$223,0))),'Tabla Impacto'!$F$223&amp;"Por favor no seleccionar los criterios de impacto(Afectación Económica o presupuestal y Pérdida Reputacional)",J16)</f>
        <v xml:space="preserve">     El riesgo afecta la imagen de la entidad a nivel nacional, con efecto publicitarios sostenible a nivel país</v>
      </c>
      <c r="L16" s="234" t="str">
        <f>IF(OR(K16='Tabla Impacto'!$C$11,K16='Tabla Impacto'!$D$11),"Leve",IF(OR(K16='Tabla Impacto'!$C$12,K16='Tabla Impacto'!$D$12),"Menor",IF(OR(K16='Tabla Impacto'!$C$13,K16='Tabla Impacto'!$D$13),"Moderado",IF(OR(K16='Tabla Impacto'!$C$14,K16='Tabla Impacto'!$D$14),"Mayor",IF(OR(K16='Tabla Impacto'!$C$15,K16='Tabla Impacto'!$D$15),"Catastrófico","")))))</f>
        <v>Catastrófico</v>
      </c>
      <c r="M16" s="219">
        <f>IF(L16="","",IF(L16="Leve",0.2,IF(L16="Menor",0.4,IF(L16="Moderado",0.6,IF(L16="Mayor",0.8,IF(L16="Catastrófico",1,))))))</f>
        <v>1</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123">
        <v>1</v>
      </c>
      <c r="P16" s="124" t="s">
        <v>462</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IFERROR(IF(AB16="","",IF(AB16&lt;=0.2,"Leve",IF(AB16&lt;=0.4,"Menor",IF(AB16&lt;=0.6,"Moderado",IF(AB16&lt;=0.8,"Mayor","Catastrófico"))))),"")</f>
        <v>Catastrófico</v>
      </c>
      <c r="AB16" s="130">
        <f>IFERROR(IF(Q16="Impacto",(M16-(+M16*T16)),IF(Q16="Probabilidad",M16,"")),"")</f>
        <v>1</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Extremo</v>
      </c>
      <c r="AD16" s="132" t="s">
        <v>136</v>
      </c>
      <c r="AE16" s="133" t="s">
        <v>336</v>
      </c>
      <c r="AF16" s="133" t="s">
        <v>341</v>
      </c>
      <c r="AG16" s="138" t="s">
        <v>337</v>
      </c>
      <c r="AH16" s="135" t="s">
        <v>215</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457</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0.28799999999999998</v>
      </c>
      <c r="Y17" s="129" t="str">
        <f t="shared" si="1"/>
        <v>Baja</v>
      </c>
      <c r="Z17" s="130">
        <f t="shared" ref="Z17:Z21" si="9">+X17</f>
        <v>0.28799999999999998</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312</v>
      </c>
      <c r="AF17" s="133" t="s">
        <v>314</v>
      </c>
      <c r="AG17" s="138" t="s">
        <v>471</v>
      </c>
      <c r="AH17" s="135" t="s">
        <v>215</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24" t="s">
        <v>463</v>
      </c>
      <c r="Q18" s="125" t="str">
        <f>IF(OR(R18="Preventivo",R18="Detectivo"),"Probabilidad",IF(R18="Correctivo","Impacto",""))</f>
        <v>Probabilidad</v>
      </c>
      <c r="R18" s="126" t="s">
        <v>14</v>
      </c>
      <c r="S18" s="126" t="s">
        <v>9</v>
      </c>
      <c r="T18" s="127" t="str">
        <f t="shared" si="8"/>
        <v>40%</v>
      </c>
      <c r="U18" s="126" t="s">
        <v>19</v>
      </c>
      <c r="V18" s="126" t="s">
        <v>22</v>
      </c>
      <c r="W18" s="126" t="s">
        <v>119</v>
      </c>
      <c r="X18" s="128">
        <f>IFERROR(IF(AND(Q17="Probabilidad",Q18="Probabilidad"),(Z17-(+Z17*T18)),IF(AND(Q17="Impacto",Q18="Probabilidad"),(Z16-(+Z16*T18)),IF(Q18="Impacto",Z17,""))),"")</f>
        <v>0.17279999999999998</v>
      </c>
      <c r="Y18" s="129" t="str">
        <f t="shared" si="1"/>
        <v>Muy Baja</v>
      </c>
      <c r="Z18" s="130">
        <f t="shared" si="9"/>
        <v>0.17279999999999998</v>
      </c>
      <c r="AA18" s="129" t="str">
        <f t="shared" si="3"/>
        <v>Moderado</v>
      </c>
      <c r="AB18" s="130">
        <f>IFERROR(IF(AND(Q17="Impacto",Q18="Impacto"),(AB17-(+AB17*T18)),IF(AND(Q17="Probabilidad",Q18="Impacto"),(AB16-(+AB16*T18)),IF(Q18="Probabilidad",AB17,""))),"")</f>
        <v>0.6</v>
      </c>
      <c r="AC18" s="131" t="str">
        <f t="shared" si="10"/>
        <v>Moderado</v>
      </c>
      <c r="AD18" s="132" t="s">
        <v>136</v>
      </c>
      <c r="AE18" s="133" t="s">
        <v>368</v>
      </c>
      <c r="AF18" s="133" t="s">
        <v>342</v>
      </c>
      <c r="AG18" s="138" t="s">
        <v>471</v>
      </c>
      <c r="AH18" s="135" t="s">
        <v>215</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t="s">
        <v>463</v>
      </c>
      <c r="Q19" s="125" t="str">
        <f t="shared" ref="Q19:Q21" si="11">IF(OR(R19="Preventivo",R19="Detectivo"),"Probabilidad",IF(R19="Correctivo","Impacto",""))</f>
        <v>Probabilidad</v>
      </c>
      <c r="R19" s="126" t="s">
        <v>14</v>
      </c>
      <c r="S19" s="126" t="s">
        <v>9</v>
      </c>
      <c r="T19" s="127" t="str">
        <f t="shared" si="8"/>
        <v>40%</v>
      </c>
      <c r="U19" s="126" t="s">
        <v>19</v>
      </c>
      <c r="V19" s="126" t="s">
        <v>22</v>
      </c>
      <c r="W19" s="126" t="s">
        <v>119</v>
      </c>
      <c r="X19" s="128">
        <f t="shared" ref="X19:X21" si="12">IFERROR(IF(AND(Q18="Probabilidad",Q19="Probabilidad"),(Z18-(+Z18*T19)),IF(AND(Q18="Impacto",Q19="Probabilidad"),(Z17-(+Z17*T19)),IF(Q19="Impacto",Z18,""))),"")</f>
        <v>0.10367999999999998</v>
      </c>
      <c r="Y19" s="129" t="str">
        <f t="shared" si="1"/>
        <v>Muy Baja</v>
      </c>
      <c r="Z19" s="130">
        <f t="shared" si="9"/>
        <v>0.10367999999999998</v>
      </c>
      <c r="AA19" s="129" t="str">
        <f t="shared" si="3"/>
        <v>Moderado</v>
      </c>
      <c r="AB19" s="130">
        <f t="shared" ref="AB19:AB21" si="13">IFERROR(IF(AND(Q18="Impacto",Q19="Impacto"),(AB18-(+AB18*T19)),IF(AND(Q18="Probabilidad",Q19="Impacto"),(AB17-(+AB17*T19)),IF(Q19="Probabilidad",AB18,""))),"")</f>
        <v>0.6</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32" t="s">
        <v>136</v>
      </c>
      <c r="AE19" s="133" t="s">
        <v>316</v>
      </c>
      <c r="AF19" s="133" t="s">
        <v>315</v>
      </c>
      <c r="AG19" s="138" t="s">
        <v>477</v>
      </c>
      <c r="AH19" s="135" t="s">
        <v>215</v>
      </c>
      <c r="AI19" s="133"/>
      <c r="AJ19" s="134"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t="s">
        <v>463</v>
      </c>
      <c r="Q20" s="125" t="str">
        <f t="shared" si="11"/>
        <v>Probabilidad</v>
      </c>
      <c r="R20" s="126" t="s">
        <v>14</v>
      </c>
      <c r="S20" s="126" t="s">
        <v>9</v>
      </c>
      <c r="T20" s="127" t="str">
        <f t="shared" si="8"/>
        <v>40%</v>
      </c>
      <c r="U20" s="126" t="s">
        <v>19</v>
      </c>
      <c r="V20" s="126" t="s">
        <v>22</v>
      </c>
      <c r="W20" s="126" t="s">
        <v>119</v>
      </c>
      <c r="X20" s="128">
        <f t="shared" si="12"/>
        <v>6.2207999999999986E-2</v>
      </c>
      <c r="Y20" s="129" t="str">
        <f t="shared" si="1"/>
        <v>Muy Baja</v>
      </c>
      <c r="Z20" s="130">
        <f t="shared" si="9"/>
        <v>6.2207999999999986E-2</v>
      </c>
      <c r="AA20" s="129" t="str">
        <f t="shared" si="3"/>
        <v>Moderado</v>
      </c>
      <c r="AB20" s="130">
        <f t="shared" si="13"/>
        <v>0.6</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2" t="s">
        <v>136</v>
      </c>
      <c r="AE20" s="133" t="s">
        <v>344</v>
      </c>
      <c r="AF20" s="133" t="s">
        <v>343</v>
      </c>
      <c r="AG20" s="138" t="s">
        <v>478</v>
      </c>
      <c r="AH20" s="135" t="s">
        <v>215</v>
      </c>
      <c r="AI20" s="133"/>
      <c r="AJ20" s="134" t="s">
        <v>41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t="s">
        <v>367</v>
      </c>
      <c r="Q21" s="125" t="str">
        <f t="shared" si="11"/>
        <v>Impacto</v>
      </c>
      <c r="R21" s="126" t="s">
        <v>16</v>
      </c>
      <c r="S21" s="126" t="s">
        <v>9</v>
      </c>
      <c r="T21" s="127" t="str">
        <f t="shared" si="8"/>
        <v>25%</v>
      </c>
      <c r="U21" s="126" t="s">
        <v>20</v>
      </c>
      <c r="V21" s="126" t="s">
        <v>23</v>
      </c>
      <c r="W21" s="126" t="s">
        <v>120</v>
      </c>
      <c r="X21" s="128">
        <f t="shared" si="12"/>
        <v>6.2207999999999986E-2</v>
      </c>
      <c r="Y21" s="129" t="str">
        <f t="shared" si="1"/>
        <v>Muy Baja</v>
      </c>
      <c r="Z21" s="130">
        <f t="shared" si="9"/>
        <v>6.2207999999999986E-2</v>
      </c>
      <c r="AA21" s="129" t="str">
        <f t="shared" si="3"/>
        <v>Moderado</v>
      </c>
      <c r="AB21" s="130">
        <f t="shared" si="13"/>
        <v>0.44999999999999996</v>
      </c>
      <c r="AC21" s="131" t="str">
        <f t="shared" si="14"/>
        <v>Moderado</v>
      </c>
      <c r="AD21" s="132" t="s">
        <v>136</v>
      </c>
      <c r="AE21" s="133" t="s">
        <v>313</v>
      </c>
      <c r="AF21" s="133" t="s">
        <v>537</v>
      </c>
      <c r="AG21" s="138" t="s">
        <v>479</v>
      </c>
      <c r="AH21" s="135" t="s">
        <v>215</v>
      </c>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134</v>
      </c>
      <c r="C22" s="225" t="s">
        <v>381</v>
      </c>
      <c r="D22" s="225" t="s">
        <v>380</v>
      </c>
      <c r="E22" s="228" t="s">
        <v>338</v>
      </c>
      <c r="F22" s="225" t="s">
        <v>123</v>
      </c>
      <c r="G22" s="231">
        <v>360</v>
      </c>
      <c r="H22" s="234" t="str">
        <f>IF(G22&lt;=0,"",IF(G22&lt;=2,"Muy Baja",IF(G22&lt;=24,"Baja",IF(G22&lt;=500,"Media",IF(G22&lt;=5000,"Alta","Muy Alta")))))</f>
        <v>Media</v>
      </c>
      <c r="I22" s="219">
        <f>IF(H22="","",IF(H22="Muy Baja",0.2,IF(H22="Baja",0.4,IF(H22="Media",0.6,IF(H22="Alta",0.8,IF(H22="Muy Alta",1,))))))</f>
        <v>0.6</v>
      </c>
      <c r="J22" s="237" t="s">
        <v>149</v>
      </c>
      <c r="K22" s="219" t="str">
        <f>IF(NOT(ISERROR(MATCH(J22,'Tabla Impacto'!$B$221:$B$223,0))),'Tabla Impacto'!$F$223&amp;"Por favor no seleccionar los criterios de impacto(Afectación Económica o presupuestal y Pérdida Reputacional)",J22)</f>
        <v xml:space="preserve">     Entre 50 y 100 SMLMV </v>
      </c>
      <c r="L22" s="23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384</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Moderado</v>
      </c>
      <c r="AB22" s="130">
        <f>IFERROR(IF(Q22="Impacto",(M22-(+M22*T22)),IF(Q22="Probabilidad",M22,"")),"")</f>
        <v>0.6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136</v>
      </c>
      <c r="AE22" s="124" t="s">
        <v>385</v>
      </c>
      <c r="AF22" s="133" t="s">
        <v>382</v>
      </c>
      <c r="AG22" s="138" t="s">
        <v>242</v>
      </c>
      <c r="AH22" s="135" t="s">
        <v>215</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443</v>
      </c>
      <c r="Q23" s="125" t="str">
        <f>IF(OR(R23="Preventivo",R23="Detectivo"),"Probabilidad",IF(R23="Correctivo","Impacto",""))</f>
        <v>Impacto</v>
      </c>
      <c r="R23" s="126" t="s">
        <v>16</v>
      </c>
      <c r="S23" s="126" t="s">
        <v>9</v>
      </c>
      <c r="T23" s="127" t="str">
        <f t="shared" ref="T23:T27" si="16">IF(AND(R23="Preventivo",S23="Automático"),"50%",IF(AND(R23="Preventivo",S23="Manual"),"40%",IF(AND(R23="Detectivo",S23="Automático"),"40%",IF(AND(R23="Detectivo",S23="Manual"),"30%",IF(AND(R23="Correctivo",S23="Automático"),"35%",IF(AND(R23="Correctivo",S23="Manual"),"25%",""))))))</f>
        <v>25%</v>
      </c>
      <c r="U23" s="126" t="s">
        <v>19</v>
      </c>
      <c r="V23" s="126" t="s">
        <v>22</v>
      </c>
      <c r="W23" s="126" t="s">
        <v>119</v>
      </c>
      <c r="X23" s="137">
        <f>IFERROR(IF(AND(Q22="Probabilidad",Q23="Probabilidad"),(Z22-(+Z22*T23)),IF(Q23="Probabilidad",(I22-(+I22*T23)),IF(Q23="Impacto",Z22,""))),"")</f>
        <v>0.36</v>
      </c>
      <c r="Y23" s="129" t="str">
        <f t="shared" si="1"/>
        <v>Baja</v>
      </c>
      <c r="Z23" s="130">
        <f t="shared" ref="Z23:Z27" si="17">+X23</f>
        <v>0.36</v>
      </c>
      <c r="AA23" s="129" t="str">
        <f t="shared" si="3"/>
        <v>Moderado</v>
      </c>
      <c r="AB23" s="130">
        <f>IFERROR(IF(AND(Q22="Impacto",Q23="Impacto"),(AB16-(+AB16*T23)),IF(Q23="Impacto",($M$22-(+$M$22*T23)),IF(Q23="Probabilidad",AB16,""))),"")</f>
        <v>0.44999999999999996</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32" t="s">
        <v>136</v>
      </c>
      <c r="AE23" s="133" t="s">
        <v>444</v>
      </c>
      <c r="AF23" s="133" t="s">
        <v>383</v>
      </c>
      <c r="AG23" s="138" t="s">
        <v>242</v>
      </c>
      <c r="AH23" s="135" t="s">
        <v>215</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944" priority="231" operator="equal">
      <formula>"Muy Baja"</formula>
    </cfRule>
    <cfRule type="cellIs" dxfId="943" priority="227" operator="equal">
      <formula>"Muy Alta"</formula>
    </cfRule>
    <cfRule type="cellIs" dxfId="942" priority="230" operator="equal">
      <formula>"Baja"</formula>
    </cfRule>
    <cfRule type="cellIs" dxfId="941" priority="229" operator="equal">
      <formula>"Media"</formula>
    </cfRule>
    <cfRule type="cellIs" dxfId="940" priority="228" operator="equal">
      <formula>"Alta"</formula>
    </cfRule>
  </conditionalFormatting>
  <conditionalFormatting sqref="H22">
    <cfRule type="cellIs" dxfId="939" priority="182" operator="equal">
      <formula>"Alta"</formula>
    </cfRule>
    <cfRule type="cellIs" dxfId="938" priority="185" operator="equal">
      <formula>"Muy Baja"</formula>
    </cfRule>
    <cfRule type="cellIs" dxfId="937" priority="181" operator="equal">
      <formula>"Muy Alta"</formula>
    </cfRule>
    <cfRule type="cellIs" dxfId="936" priority="184" operator="equal">
      <formula>"Baja"</formula>
    </cfRule>
    <cfRule type="cellIs" dxfId="935" priority="183" operator="equal">
      <formula>"Media"</formula>
    </cfRule>
  </conditionalFormatting>
  <conditionalFormatting sqref="H28">
    <cfRule type="cellIs" dxfId="934" priority="162" operator="equal">
      <formula>"Muy Baja"</formula>
    </cfRule>
    <cfRule type="cellIs" dxfId="933" priority="160" operator="equal">
      <formula>"Media"</formula>
    </cfRule>
    <cfRule type="cellIs" dxfId="932" priority="158" operator="equal">
      <formula>"Muy Alta"</formula>
    </cfRule>
    <cfRule type="cellIs" dxfId="931" priority="159" operator="equal">
      <formula>"Alta"</formula>
    </cfRule>
    <cfRule type="cellIs" dxfId="930" priority="161" operator="equal">
      <formula>"Baja"</formula>
    </cfRule>
  </conditionalFormatting>
  <conditionalFormatting sqref="H34">
    <cfRule type="cellIs" dxfId="929" priority="136" operator="equal">
      <formula>"Alta"</formula>
    </cfRule>
    <cfRule type="cellIs" dxfId="928" priority="135" operator="equal">
      <formula>"Muy Alta"</formula>
    </cfRule>
    <cfRule type="cellIs" dxfId="927" priority="137" operator="equal">
      <formula>"Media"</formula>
    </cfRule>
    <cfRule type="cellIs" dxfId="926" priority="138" operator="equal">
      <formula>"Baja"</formula>
    </cfRule>
    <cfRule type="cellIs" dxfId="925" priority="139" operator="equal">
      <formula>"Muy Baja"</formula>
    </cfRule>
  </conditionalFormatting>
  <conditionalFormatting sqref="H40">
    <cfRule type="cellIs" dxfId="924" priority="112" operator="equal">
      <formula>"Muy Alta"</formula>
    </cfRule>
    <cfRule type="cellIs" dxfId="923" priority="114" operator="equal">
      <formula>"Media"</formula>
    </cfRule>
    <cfRule type="cellIs" dxfId="922" priority="116" operator="equal">
      <formula>"Muy Baja"</formula>
    </cfRule>
    <cfRule type="cellIs" dxfId="921" priority="115" operator="equal">
      <formula>"Baja"</formula>
    </cfRule>
    <cfRule type="cellIs" dxfId="920" priority="113" operator="equal">
      <formula>"Alta"</formula>
    </cfRule>
  </conditionalFormatting>
  <conditionalFormatting sqref="H46">
    <cfRule type="cellIs" dxfId="919" priority="93" operator="equal">
      <formula>"Muy Baja"</formula>
    </cfRule>
    <cfRule type="cellIs" dxfId="918" priority="89" operator="equal">
      <formula>"Muy Alta"</formula>
    </cfRule>
    <cfRule type="cellIs" dxfId="917" priority="90" operator="equal">
      <formula>"Alta"</formula>
    </cfRule>
    <cfRule type="cellIs" dxfId="916" priority="91" operator="equal">
      <formula>"Media"</formula>
    </cfRule>
    <cfRule type="cellIs" dxfId="915" priority="92" operator="equal">
      <formula>"Baja"</formula>
    </cfRule>
  </conditionalFormatting>
  <conditionalFormatting sqref="H52">
    <cfRule type="cellIs" dxfId="914" priority="66" operator="equal">
      <formula>"Muy Alta"</formula>
    </cfRule>
    <cfRule type="cellIs" dxfId="913" priority="68" operator="equal">
      <formula>"Media"</formula>
    </cfRule>
    <cfRule type="cellIs" dxfId="912" priority="69" operator="equal">
      <formula>"Baja"</formula>
    </cfRule>
    <cfRule type="cellIs" dxfId="911" priority="70" operator="equal">
      <formula>"Muy Baja"</formula>
    </cfRule>
    <cfRule type="cellIs" dxfId="910" priority="67" operator="equal">
      <formula>"Alta"</formula>
    </cfRule>
  </conditionalFormatting>
  <conditionalFormatting sqref="H58">
    <cfRule type="cellIs" dxfId="909" priority="46" operator="equal">
      <formula>"Baja"</formula>
    </cfRule>
    <cfRule type="cellIs" dxfId="908" priority="43" operator="equal">
      <formula>"Muy Alta"</formula>
    </cfRule>
    <cfRule type="cellIs" dxfId="907" priority="44" operator="equal">
      <formula>"Alta"</formula>
    </cfRule>
    <cfRule type="cellIs" dxfId="906" priority="45" operator="equal">
      <formula>"Media"</formula>
    </cfRule>
    <cfRule type="cellIs" dxfId="905" priority="47" operator="equal">
      <formula>"Muy Baja"</formula>
    </cfRule>
  </conditionalFormatting>
  <conditionalFormatting sqref="H64">
    <cfRule type="cellIs" dxfId="904" priority="24" operator="equal">
      <formula>"Muy Baja"</formula>
    </cfRule>
    <cfRule type="cellIs" dxfId="903" priority="20" operator="equal">
      <formula>"Muy Alta"</formula>
    </cfRule>
    <cfRule type="cellIs" dxfId="902" priority="23" operator="equal">
      <formula>"Baja"</formula>
    </cfRule>
    <cfRule type="cellIs" dxfId="901" priority="22" operator="equal">
      <formula>"Media"</formula>
    </cfRule>
    <cfRule type="cellIs" dxfId="900" priority="21" operator="equal">
      <formula>"Alta"</formula>
    </cfRule>
  </conditionalFormatting>
  <conditionalFormatting sqref="K10:K69">
    <cfRule type="containsText" dxfId="899" priority="1" operator="containsText" text="❌">
      <formula>NOT(ISERROR(SEARCH("❌",K10)))</formula>
    </cfRule>
  </conditionalFormatting>
  <conditionalFormatting sqref="L10 L16 L22 L28 L34 L40 L46 L52 L58 L64">
    <cfRule type="cellIs" dxfId="898" priority="226" operator="equal">
      <formula>"Leve"</formula>
    </cfRule>
    <cfRule type="cellIs" dxfId="897" priority="222" operator="equal">
      <formula>"Catastrófico"</formula>
    </cfRule>
    <cfRule type="cellIs" dxfId="896" priority="223" operator="equal">
      <formula>"Mayor"</formula>
    </cfRule>
    <cfRule type="cellIs" dxfId="895" priority="224" operator="equal">
      <formula>"Moderado"</formula>
    </cfRule>
    <cfRule type="cellIs" dxfId="894" priority="225" operator="equal">
      <formula>"Menor"</formula>
    </cfRule>
  </conditionalFormatting>
  <conditionalFormatting sqref="N10">
    <cfRule type="cellIs" dxfId="893" priority="221" operator="equal">
      <formula>"Bajo"</formula>
    </cfRule>
    <cfRule type="cellIs" dxfId="892" priority="218" operator="equal">
      <formula>"Extremo"</formula>
    </cfRule>
    <cfRule type="cellIs" dxfId="891" priority="219" operator="equal">
      <formula>"Alto"</formula>
    </cfRule>
    <cfRule type="cellIs" dxfId="890" priority="220" operator="equal">
      <formula>"Moderado"</formula>
    </cfRule>
  </conditionalFormatting>
  <conditionalFormatting sqref="N16">
    <cfRule type="cellIs" dxfId="889" priority="200" operator="equal">
      <formula>"Extremo"</formula>
    </cfRule>
    <cfRule type="cellIs" dxfId="888" priority="203" operator="equal">
      <formula>"Bajo"</formula>
    </cfRule>
    <cfRule type="cellIs" dxfId="887" priority="202" operator="equal">
      <formula>"Moderado"</formula>
    </cfRule>
    <cfRule type="cellIs" dxfId="886" priority="201" operator="equal">
      <formula>"Alto"</formula>
    </cfRule>
  </conditionalFormatting>
  <conditionalFormatting sqref="N22">
    <cfRule type="cellIs" dxfId="885" priority="180" operator="equal">
      <formula>"Bajo"</formula>
    </cfRule>
    <cfRule type="cellIs" dxfId="884" priority="177" operator="equal">
      <formula>"Extremo"</formula>
    </cfRule>
    <cfRule type="cellIs" dxfId="883" priority="178" operator="equal">
      <formula>"Alto"</formula>
    </cfRule>
    <cfRule type="cellIs" dxfId="882" priority="179" operator="equal">
      <formula>"Moderado"</formula>
    </cfRule>
  </conditionalFormatting>
  <conditionalFormatting sqref="N28">
    <cfRule type="cellIs" dxfId="881" priority="154" operator="equal">
      <formula>"Extremo"</formula>
    </cfRule>
    <cfRule type="cellIs" dxfId="880" priority="155" operator="equal">
      <formula>"Alto"</formula>
    </cfRule>
    <cfRule type="cellIs" dxfId="879" priority="156" operator="equal">
      <formula>"Moderado"</formula>
    </cfRule>
    <cfRule type="cellIs" dxfId="878" priority="157" operator="equal">
      <formula>"Bajo"</formula>
    </cfRule>
  </conditionalFormatting>
  <conditionalFormatting sqref="N34">
    <cfRule type="cellIs" dxfId="877" priority="132" operator="equal">
      <formula>"Alto"</formula>
    </cfRule>
    <cfRule type="cellIs" dxfId="876" priority="131" operator="equal">
      <formula>"Extremo"</formula>
    </cfRule>
    <cfRule type="cellIs" dxfId="875" priority="133" operator="equal">
      <formula>"Moderado"</formula>
    </cfRule>
    <cfRule type="cellIs" dxfId="874" priority="134" operator="equal">
      <formula>"Bajo"</formula>
    </cfRule>
  </conditionalFormatting>
  <conditionalFormatting sqref="N40">
    <cfRule type="cellIs" dxfId="873" priority="110" operator="equal">
      <formula>"Moderado"</formula>
    </cfRule>
    <cfRule type="cellIs" dxfId="872" priority="109" operator="equal">
      <formula>"Alto"</formula>
    </cfRule>
    <cfRule type="cellIs" dxfId="871" priority="111" operator="equal">
      <formula>"Bajo"</formula>
    </cfRule>
    <cfRule type="cellIs" dxfId="870" priority="108" operator="equal">
      <formula>"Extremo"</formula>
    </cfRule>
  </conditionalFormatting>
  <conditionalFormatting sqref="N46">
    <cfRule type="cellIs" dxfId="869" priority="88" operator="equal">
      <formula>"Bajo"</formula>
    </cfRule>
    <cfRule type="cellIs" dxfId="868" priority="87" operator="equal">
      <formula>"Moderado"</formula>
    </cfRule>
    <cfRule type="cellIs" dxfId="867" priority="86" operator="equal">
      <formula>"Alto"</formula>
    </cfRule>
    <cfRule type="cellIs" dxfId="866" priority="85" operator="equal">
      <formula>"Extremo"</formula>
    </cfRule>
  </conditionalFormatting>
  <conditionalFormatting sqref="N52">
    <cfRule type="cellIs" dxfId="865" priority="62" operator="equal">
      <formula>"Extremo"</formula>
    </cfRule>
    <cfRule type="cellIs" dxfId="864" priority="63" operator="equal">
      <formula>"Alto"</formula>
    </cfRule>
    <cfRule type="cellIs" dxfId="863" priority="65" operator="equal">
      <formula>"Bajo"</formula>
    </cfRule>
    <cfRule type="cellIs" dxfId="862" priority="64" operator="equal">
      <formula>"Moderado"</formula>
    </cfRule>
  </conditionalFormatting>
  <conditionalFormatting sqref="N58">
    <cfRule type="cellIs" dxfId="861" priority="39" operator="equal">
      <formula>"Extremo"</formula>
    </cfRule>
    <cfRule type="cellIs" dxfId="860" priority="40" operator="equal">
      <formula>"Alto"</formula>
    </cfRule>
    <cfRule type="cellIs" dxfId="859" priority="42" operator="equal">
      <formula>"Bajo"</formula>
    </cfRule>
    <cfRule type="cellIs" dxfId="858" priority="41" operator="equal">
      <formula>"Moderado"</formula>
    </cfRule>
  </conditionalFormatting>
  <conditionalFormatting sqref="N64">
    <cfRule type="cellIs" dxfId="857" priority="16" operator="equal">
      <formula>"Extremo"</formula>
    </cfRule>
    <cfRule type="cellIs" dxfId="856" priority="19" operator="equal">
      <formula>"Bajo"</formula>
    </cfRule>
    <cfRule type="cellIs" dxfId="855" priority="18" operator="equal">
      <formula>"Moderado"</formula>
    </cfRule>
    <cfRule type="cellIs" dxfId="854" priority="17" operator="equal">
      <formula>"Alto"</formula>
    </cfRule>
  </conditionalFormatting>
  <conditionalFormatting sqref="Y10:Y69">
    <cfRule type="cellIs" dxfId="853" priority="15" operator="equal">
      <formula>"Muy Baja"</formula>
    </cfRule>
    <cfRule type="cellIs" dxfId="852" priority="13" operator="equal">
      <formula>"Media"</formula>
    </cfRule>
    <cfRule type="cellIs" dxfId="851" priority="12" operator="equal">
      <formula>"Alta"</formula>
    </cfRule>
    <cfRule type="cellIs" dxfId="850" priority="11" operator="equal">
      <formula>"Muy Alta"</formula>
    </cfRule>
    <cfRule type="cellIs" dxfId="849" priority="14" operator="equal">
      <formula>"Baja"</formula>
    </cfRule>
  </conditionalFormatting>
  <conditionalFormatting sqref="AA10:AA69">
    <cfRule type="cellIs" dxfId="848" priority="10" operator="equal">
      <formula>"Leve"</formula>
    </cfRule>
    <cfRule type="cellIs" dxfId="847" priority="9" operator="equal">
      <formula>"Menor"</formula>
    </cfRule>
    <cfRule type="cellIs" dxfId="846" priority="7" operator="equal">
      <formula>"Mayor"</formula>
    </cfRule>
    <cfRule type="cellIs" dxfId="845" priority="6" operator="equal">
      <formula>"Catastrófico"</formula>
    </cfRule>
    <cfRule type="cellIs" dxfId="844" priority="8" operator="equal">
      <formula>"Moderado"</formula>
    </cfRule>
  </conditionalFormatting>
  <conditionalFormatting sqref="AC10:AC69">
    <cfRule type="cellIs" dxfId="843" priority="2" operator="equal">
      <formula>"Extremo"</formula>
    </cfRule>
    <cfRule type="cellIs" dxfId="842" priority="5" operator="equal">
      <formula>"Bajo"</formula>
    </cfRule>
    <cfRule type="cellIs" dxfId="841" priority="4" operator="equal">
      <formula>"Moderado"</formula>
    </cfRule>
    <cfRule type="cellIs" dxfId="840"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0000000-0002-0000-0400-000000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400-000001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400-000002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400-000003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400-000004000000}">
          <x14:formula1>
            <xm:f>IF(OR(AD10='Opciones Tratamiento'!$B$2,AD10='Opciones Tratamiento'!$B$3,AD10='Opciones Tratamiento'!$B$4),ISBLANK(AD10),ISTEXT(AD10))</xm:f>
          </x14:formula1>
          <xm:sqref>AE10:AE69</xm:sqref>
        </x14:dataValidation>
        <x14:dataValidation type="list" allowBlank="1" showInputMessage="1" showErrorMessage="1" xr:uid="{00000000-0002-0000-0400-000005000000}">
          <x14:formula1>
            <xm:f>'Tabla Impacto'!$F$210:$F$221</xm:f>
          </x14:formula1>
          <xm:sqref>J10:J69</xm:sqref>
        </x14:dataValidation>
        <x14:dataValidation type="list" allowBlank="1" showInputMessage="1" showErrorMessage="1" xr:uid="{00000000-0002-0000-0400-000006000000}">
          <x14:formula1>
            <xm:f>'Opciones Tratamiento'!$B$2:$B$5</xm:f>
          </x14:formula1>
          <xm:sqref>AD10:AD69</xm:sqref>
        </x14:dataValidation>
        <x14:dataValidation type="list" allowBlank="1" showInputMessage="1" showErrorMessage="1" xr:uid="{00000000-0002-0000-0400-000007000000}">
          <x14:formula1>
            <xm:f>'Opciones Tratamiento'!$E$2:$E$4</xm:f>
          </x14:formula1>
          <xm:sqref>B10:B69</xm:sqref>
        </x14:dataValidation>
        <x14:dataValidation type="list" allowBlank="1" showInputMessage="1" showErrorMessage="1" xr:uid="{00000000-0002-0000-0400-000008000000}">
          <x14:formula1>
            <xm:f>'Opciones Tratamiento'!$B$13:$B$19</xm:f>
          </x14:formula1>
          <xm:sqref>F10:F69</xm:sqref>
        </x14:dataValidation>
        <x14:dataValidation type="list" allowBlank="1" showInputMessage="1" showErrorMessage="1" xr:uid="{00000000-0002-0000-0400-000009000000}">
          <x14:formula1>
            <xm:f>'Tabla Valoración controles'!$D$13:$D$14</xm:f>
          </x14:formula1>
          <xm:sqref>W10:W69</xm:sqref>
        </x14:dataValidation>
        <x14:dataValidation type="list" allowBlank="1" showInputMessage="1" showErrorMessage="1" xr:uid="{00000000-0002-0000-0400-00000A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400-00000B000000}">
          <x14:formula1>
            <xm:f>'Tabla Valoración controles'!$D$11:$D$12</xm:f>
          </x14:formula1>
          <xm:sqref>V10:V69</xm:sqref>
        </x14:dataValidation>
        <x14:dataValidation type="list" allowBlank="1" showInputMessage="1" showErrorMessage="1" xr:uid="{00000000-0002-0000-0400-00000C000000}">
          <x14:formula1>
            <xm:f>'Tabla Valoración controles'!$D$9:$D$10</xm:f>
          </x14:formula1>
          <xm:sqref>U10:U69</xm:sqref>
        </x14:dataValidation>
        <x14:dataValidation type="list" allowBlank="1" showInputMessage="1" showErrorMessage="1" xr:uid="{00000000-0002-0000-0400-00000D000000}">
          <x14:formula1>
            <xm:f>'Tabla Valoración controles'!$D$7:$D$8</xm:f>
          </x14:formula1>
          <xm:sqref>S10:S69</xm:sqref>
        </x14:dataValidation>
        <x14:dataValidation type="list" allowBlank="1" showInputMessage="1" showErrorMessage="1" xr:uid="{00000000-0002-0000-0400-00000E000000}">
          <x14:formula1>
            <xm:f>'Tabla Valoración controles'!$D$4:$D$6</xm:f>
          </x14:formula1>
          <xm:sqref>R10:R69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BP72"/>
  <sheetViews>
    <sheetView topLeftCell="G17" zoomScale="50" zoomScaleNormal="50" workbookViewId="0">
      <selection activeCell="P10" sqref="P10"/>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277</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278</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279</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241</v>
      </c>
      <c r="D10" s="225" t="s">
        <v>240</v>
      </c>
      <c r="E10" s="228" t="s">
        <v>401</v>
      </c>
      <c r="F10" s="225" t="s">
        <v>123</v>
      </c>
      <c r="G10" s="231">
        <v>10</v>
      </c>
      <c r="H10" s="234" t="str">
        <f>IF(G10&lt;=0,"",IF(G10&lt;=2,"Muy Baja",IF(G10&lt;=24,"Baja",IF(G10&lt;=500,"Media",IF(G10&lt;=5000,"Alta","Muy Alta")))))</f>
        <v>Baja</v>
      </c>
      <c r="I10" s="219">
        <f>IF(H10="","",IF(H10="Muy Baja",0.2,IF(H10="Baja",0.4,IF(H10="Media",0.6,IF(H10="Alta",0.8,IF(H10="Muy Alta",1,))))))</f>
        <v>0.4</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467</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23</v>
      </c>
      <c r="W10" s="126" t="s">
        <v>119</v>
      </c>
      <c r="X10" s="128">
        <f>IFERROR(IF(Q10="Probabilidad",(I10-(+I10*T10)),IF(Q10="Impacto",I10,"")),"")</f>
        <v>0.24</v>
      </c>
      <c r="Y10" s="129" t="str">
        <f>IFERROR(IF(X10="","",IF(X10&lt;=0.2,"Muy Baja",IF(X10&lt;=0.4,"Baja",IF(X10&lt;=0.6,"Media",IF(X10&lt;=0.8,"Alta","Muy Alta"))))),"")</f>
        <v>Baja</v>
      </c>
      <c r="Z10" s="130">
        <f>+X10</f>
        <v>0.24</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304</v>
      </c>
      <c r="AF10" s="133" t="s">
        <v>395</v>
      </c>
      <c r="AG10" s="138" t="s">
        <v>482</v>
      </c>
      <c r="AH10" s="138" t="s">
        <v>215</v>
      </c>
      <c r="AI10" s="124"/>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467</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23</v>
      </c>
      <c r="W11" s="126" t="s">
        <v>119</v>
      </c>
      <c r="X11" s="128">
        <f>IFERROR(IF(AND(Q10="Probabilidad",Q11="Probabilidad"),(Z10-(+Z10*T11)),IF(Q11="Probabilidad",(I10-(+I10*T11)),IF(Q11="Impacto",Z10,""))),"")</f>
        <v>0.14399999999999999</v>
      </c>
      <c r="Y11" s="129" t="str">
        <f t="shared" ref="Y11:Y69" si="1">IFERROR(IF(X11="","",IF(X11&lt;=0.2,"Muy Baja",IF(X11&lt;=0.4,"Baja",IF(X11&lt;=0.6,"Media",IF(X11&lt;=0.8,"Alta","Muy Alta"))))),"")</f>
        <v>Muy Baja</v>
      </c>
      <c r="Z11" s="130">
        <f t="shared" ref="Z11:Z15" si="2">+X11</f>
        <v>0.14399999999999999</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305</v>
      </c>
      <c r="AF11" s="133" t="s">
        <v>395</v>
      </c>
      <c r="AG11" s="138" t="s">
        <v>482</v>
      </c>
      <c r="AH11" s="138" t="s">
        <v>215</v>
      </c>
      <c r="AI11" s="124"/>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132</v>
      </c>
      <c r="C16" s="225" t="s">
        <v>217</v>
      </c>
      <c r="D16" s="225" t="s">
        <v>243</v>
      </c>
      <c r="E16" s="228" t="s">
        <v>402</v>
      </c>
      <c r="F16" s="225" t="s">
        <v>123</v>
      </c>
      <c r="G16" s="231">
        <v>360</v>
      </c>
      <c r="H16" s="234" t="str">
        <f>IF(G16&lt;=0,"",IF(G16&lt;=2,"Muy Baja",IF(G16&lt;=24,"Baja",IF(G16&lt;=500,"Media",IF(G16&lt;=5000,"Alta","Muy Alta")))))</f>
        <v>Media</v>
      </c>
      <c r="I16" s="219">
        <f>IF(H16="","",IF(H16="Muy Baja",0.2,IF(H16="Baja",0.4,IF(H16="Media",0.6,IF(H16="Alta",0.8,IF(H16="Muy Alta",1,))))))</f>
        <v>0.6</v>
      </c>
      <c r="J16" s="237" t="s">
        <v>155</v>
      </c>
      <c r="K16" s="219"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4" t="str">
        <f>IF(OR(K16='Tabla Impacto'!$C$11,K16='Tabla Impacto'!$D$11),"Leve",IF(OR(K16='Tabla Impacto'!$C$12,K16='Tabla Impacto'!$D$12),"Menor",IF(OR(K16='Tabla Impacto'!$C$13,K16='Tabla Impacto'!$D$13),"Moderado",IF(OR(K16='Tabla Impacto'!$C$14,K16='Tabla Impacto'!$D$14),"Mayor",IF(OR(K16='Tabla Impacto'!$C$15,K16='Tabla Impacto'!$D$15),"Catastrófico","")))))</f>
        <v>Moderado</v>
      </c>
      <c r="M16" s="219">
        <f>IF(L16="","",IF(L16="Leve",0.2,IF(L16="Menor",0.4,IF(L16="Moderado",0.6,IF(L16="Mayor",0.8,IF(L16="Catastrófico",1,))))))</f>
        <v>0.6</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396</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23</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Moderado</v>
      </c>
      <c r="AB16" s="130">
        <f>IFERROR(IF(Q16="Impacto",(M16-(+M16*T16)),IF(Q16="Probabilidad",M16,"")),"")</f>
        <v>0.6</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136</v>
      </c>
      <c r="AE16" s="133" t="s">
        <v>397</v>
      </c>
      <c r="AF16" s="133" t="s">
        <v>395</v>
      </c>
      <c r="AG16" s="138" t="s">
        <v>482</v>
      </c>
      <c r="AH16" s="138" t="s">
        <v>215</v>
      </c>
      <c r="AI16" s="124"/>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399</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23</v>
      </c>
      <c r="W17" s="126" t="s">
        <v>119</v>
      </c>
      <c r="X17" s="128">
        <f>IFERROR(IF(AND(Q16="Probabilidad",Q17="Probabilidad"),(Z16-(+Z16*T17)),IF(Q17="Probabilidad",(I16-(+I16*T17)),IF(Q17="Impacto",Z16,""))),"")</f>
        <v>0.216</v>
      </c>
      <c r="Y17" s="129" t="str">
        <f t="shared" si="1"/>
        <v>Baja</v>
      </c>
      <c r="Z17" s="130">
        <f t="shared" ref="Z17:Z21" si="9">+X17</f>
        <v>0.216</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400</v>
      </c>
      <c r="AF17" s="133" t="s">
        <v>395</v>
      </c>
      <c r="AG17" s="138" t="s">
        <v>482</v>
      </c>
      <c r="AH17" s="138" t="s">
        <v>215</v>
      </c>
      <c r="AI17" s="124"/>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24" t="s">
        <v>468</v>
      </c>
      <c r="Q18" s="125" t="str">
        <f>IF(OR(R18="Preventivo",R18="Detectivo"),"Probabilidad",IF(R18="Correctivo","Impacto",""))</f>
        <v>Probabilidad</v>
      </c>
      <c r="R18" s="126" t="s">
        <v>14</v>
      </c>
      <c r="S18" s="126" t="s">
        <v>9</v>
      </c>
      <c r="T18" s="127" t="str">
        <f t="shared" si="8"/>
        <v>40%</v>
      </c>
      <c r="U18" s="126" t="s">
        <v>19</v>
      </c>
      <c r="V18" s="126" t="s">
        <v>23</v>
      </c>
      <c r="W18" s="126" t="s">
        <v>119</v>
      </c>
      <c r="X18" s="128">
        <f>IFERROR(IF(AND(Q17="Probabilidad",Q18="Probabilidad"),(Z17-(+Z17*T18)),IF(AND(Q17="Impacto",Q18="Probabilidad"),(Z16-(+Z16*T18)),IF(Q18="Impacto",Z17,""))),"")</f>
        <v>0.12959999999999999</v>
      </c>
      <c r="Y18" s="129" t="str">
        <f t="shared" si="1"/>
        <v>Muy Baja</v>
      </c>
      <c r="Z18" s="130">
        <f t="shared" si="9"/>
        <v>0.12959999999999999</v>
      </c>
      <c r="AA18" s="129" t="str">
        <f t="shared" si="3"/>
        <v>Moderado</v>
      </c>
      <c r="AB18" s="130">
        <f>IFERROR(IF(AND(Q17="Impacto",Q18="Impacto"),(AB17-(+AB17*T18)),IF(AND(Q17="Probabilidad",Q18="Impacto"),(AB16-(+AB16*T18)),IF(Q18="Probabilidad",AB17,""))),"")</f>
        <v>0.6</v>
      </c>
      <c r="AC18" s="131" t="str">
        <f t="shared" si="10"/>
        <v>Moderado</v>
      </c>
      <c r="AD18" s="132" t="s">
        <v>136</v>
      </c>
      <c r="AE18" s="133" t="s">
        <v>398</v>
      </c>
      <c r="AF18" s="133" t="s">
        <v>395</v>
      </c>
      <c r="AG18" s="138" t="s">
        <v>359</v>
      </c>
      <c r="AH18" s="138" t="s">
        <v>215</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t="s">
        <v>132</v>
      </c>
      <c r="C22" s="225" t="s">
        <v>220</v>
      </c>
      <c r="D22" s="225" t="s">
        <v>219</v>
      </c>
      <c r="E22" s="228" t="s">
        <v>403</v>
      </c>
      <c r="F22" s="225" t="s">
        <v>123</v>
      </c>
      <c r="G22" s="231">
        <v>360</v>
      </c>
      <c r="H22" s="234" t="str">
        <f>IF(G22&lt;=0,"",IF(G22&lt;=2,"Muy Baja",IF(G22&lt;=24,"Baja",IF(G22&lt;=500,"Media",IF(G22&lt;=5000,"Alta","Muy Alta")))))</f>
        <v>Media</v>
      </c>
      <c r="I22" s="219">
        <f>IF(H22="","",IF(H22="Muy Baja",0.2,IF(H22="Baja",0.4,IF(H22="Media",0.6,IF(H22="Alta",0.8,IF(H22="Muy Alta",1,))))))</f>
        <v>0.6</v>
      </c>
      <c r="J22" s="237" t="s">
        <v>156</v>
      </c>
      <c r="K22" s="219" t="str">
        <f>IF(NOT(ISERROR(MATCH(J22,'Tabla Impacto'!$B$221:$B$223,0))),'Tabla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234" t="str">
        <f>IF(OR(K22='Tabla Impacto'!$C$11,K22='Tabla Impacto'!$D$11),"Leve",IF(OR(K22='Tabla Impacto'!$C$12,K22='Tabla Impacto'!$D$12),"Menor",IF(OR(K22='Tabla Impacto'!$C$13,K22='Tabla Impacto'!$D$13),"Moderado",IF(OR(K22='Tabla Impacto'!$C$14,K22='Tabla Impacto'!$D$14),"Mayor",IF(OR(K22='Tabla Impacto'!$C$15,K22='Tabla Impacto'!$D$15),"Catastrófico","")))))</f>
        <v>Mayor</v>
      </c>
      <c r="M22" s="219">
        <f>IF(L22="","",IF(L22="Leve",0.2,IF(L22="Menor",0.4,IF(L22="Moderado",0.6,IF(L22="Mayor",0.8,IF(L22="Catastrófico",1,))))))</f>
        <v>0.8</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3">
        <v>1</v>
      </c>
      <c r="P22" s="124" t="s">
        <v>404</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Mayor</v>
      </c>
      <c r="AB22" s="130">
        <f>IFERROR(IF(Q22="Impacto",(M22-(+M22*T22)),IF(Q22="Probabilidad",M22,"")),"")</f>
        <v>0.8</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2" t="s">
        <v>136</v>
      </c>
      <c r="AE22" s="124" t="s">
        <v>405</v>
      </c>
      <c r="AF22" s="133" t="s">
        <v>395</v>
      </c>
      <c r="AG22" s="135" t="s">
        <v>221</v>
      </c>
      <c r="AH22" s="135" t="s">
        <v>215</v>
      </c>
      <c r="AI22" s="124"/>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24"/>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839" priority="231" operator="equal">
      <formula>"Muy Baja"</formula>
    </cfRule>
    <cfRule type="cellIs" dxfId="838" priority="227" operator="equal">
      <formula>"Muy Alta"</formula>
    </cfRule>
    <cfRule type="cellIs" dxfId="837" priority="230" operator="equal">
      <formula>"Baja"</formula>
    </cfRule>
    <cfRule type="cellIs" dxfId="836" priority="229" operator="equal">
      <formula>"Media"</formula>
    </cfRule>
    <cfRule type="cellIs" dxfId="835" priority="228" operator="equal">
      <formula>"Alta"</formula>
    </cfRule>
  </conditionalFormatting>
  <conditionalFormatting sqref="H22">
    <cfRule type="cellIs" dxfId="834" priority="182" operator="equal">
      <formula>"Alta"</formula>
    </cfRule>
    <cfRule type="cellIs" dxfId="833" priority="185" operator="equal">
      <formula>"Muy Baja"</formula>
    </cfRule>
    <cfRule type="cellIs" dxfId="832" priority="181" operator="equal">
      <formula>"Muy Alta"</formula>
    </cfRule>
    <cfRule type="cellIs" dxfId="831" priority="184" operator="equal">
      <formula>"Baja"</formula>
    </cfRule>
    <cfRule type="cellIs" dxfId="830" priority="183" operator="equal">
      <formula>"Media"</formula>
    </cfRule>
  </conditionalFormatting>
  <conditionalFormatting sqref="H28">
    <cfRule type="cellIs" dxfId="829" priority="162" operator="equal">
      <formula>"Muy Baja"</formula>
    </cfRule>
    <cfRule type="cellIs" dxfId="828" priority="160" operator="equal">
      <formula>"Media"</formula>
    </cfRule>
    <cfRule type="cellIs" dxfId="827" priority="158" operator="equal">
      <formula>"Muy Alta"</formula>
    </cfRule>
    <cfRule type="cellIs" dxfId="826" priority="159" operator="equal">
      <formula>"Alta"</formula>
    </cfRule>
    <cfRule type="cellIs" dxfId="825" priority="161" operator="equal">
      <formula>"Baja"</formula>
    </cfRule>
  </conditionalFormatting>
  <conditionalFormatting sqref="H34">
    <cfRule type="cellIs" dxfId="824" priority="136" operator="equal">
      <formula>"Alta"</formula>
    </cfRule>
    <cfRule type="cellIs" dxfId="823" priority="135" operator="equal">
      <formula>"Muy Alta"</formula>
    </cfRule>
    <cfRule type="cellIs" dxfId="822" priority="137" operator="equal">
      <formula>"Media"</formula>
    </cfRule>
    <cfRule type="cellIs" dxfId="821" priority="138" operator="equal">
      <formula>"Baja"</formula>
    </cfRule>
    <cfRule type="cellIs" dxfId="820" priority="139" operator="equal">
      <formula>"Muy Baja"</formula>
    </cfRule>
  </conditionalFormatting>
  <conditionalFormatting sqref="H40">
    <cfRule type="cellIs" dxfId="819" priority="112" operator="equal">
      <formula>"Muy Alta"</formula>
    </cfRule>
    <cfRule type="cellIs" dxfId="818" priority="114" operator="equal">
      <formula>"Media"</formula>
    </cfRule>
    <cfRule type="cellIs" dxfId="817" priority="116" operator="equal">
      <formula>"Muy Baja"</formula>
    </cfRule>
    <cfRule type="cellIs" dxfId="816" priority="115" operator="equal">
      <formula>"Baja"</formula>
    </cfRule>
    <cfRule type="cellIs" dxfId="815" priority="113" operator="equal">
      <formula>"Alta"</formula>
    </cfRule>
  </conditionalFormatting>
  <conditionalFormatting sqref="H46">
    <cfRule type="cellIs" dxfId="814" priority="93" operator="equal">
      <formula>"Muy Baja"</formula>
    </cfRule>
    <cfRule type="cellIs" dxfId="813" priority="89" operator="equal">
      <formula>"Muy Alta"</formula>
    </cfRule>
    <cfRule type="cellIs" dxfId="812" priority="90" operator="equal">
      <formula>"Alta"</formula>
    </cfRule>
    <cfRule type="cellIs" dxfId="811" priority="91" operator="equal">
      <formula>"Media"</formula>
    </cfRule>
    <cfRule type="cellIs" dxfId="810" priority="92" operator="equal">
      <formula>"Baja"</formula>
    </cfRule>
  </conditionalFormatting>
  <conditionalFormatting sqref="H52">
    <cfRule type="cellIs" dxfId="809" priority="66" operator="equal">
      <formula>"Muy Alta"</formula>
    </cfRule>
    <cfRule type="cellIs" dxfId="808" priority="68" operator="equal">
      <formula>"Media"</formula>
    </cfRule>
    <cfRule type="cellIs" dxfId="807" priority="69" operator="equal">
      <formula>"Baja"</formula>
    </cfRule>
    <cfRule type="cellIs" dxfId="806" priority="70" operator="equal">
      <formula>"Muy Baja"</formula>
    </cfRule>
    <cfRule type="cellIs" dxfId="805" priority="67" operator="equal">
      <formula>"Alta"</formula>
    </cfRule>
  </conditionalFormatting>
  <conditionalFormatting sqref="H58">
    <cfRule type="cellIs" dxfId="804" priority="46" operator="equal">
      <formula>"Baja"</formula>
    </cfRule>
    <cfRule type="cellIs" dxfId="803" priority="43" operator="equal">
      <formula>"Muy Alta"</formula>
    </cfRule>
    <cfRule type="cellIs" dxfId="802" priority="44" operator="equal">
      <formula>"Alta"</formula>
    </cfRule>
    <cfRule type="cellIs" dxfId="801" priority="45" operator="equal">
      <formula>"Media"</formula>
    </cfRule>
    <cfRule type="cellIs" dxfId="800" priority="47" operator="equal">
      <formula>"Muy Baja"</formula>
    </cfRule>
  </conditionalFormatting>
  <conditionalFormatting sqref="H64">
    <cfRule type="cellIs" dxfId="799" priority="24" operator="equal">
      <formula>"Muy Baja"</formula>
    </cfRule>
    <cfRule type="cellIs" dxfId="798" priority="20" operator="equal">
      <formula>"Muy Alta"</formula>
    </cfRule>
    <cfRule type="cellIs" dxfId="797" priority="23" operator="equal">
      <formula>"Baja"</formula>
    </cfRule>
    <cfRule type="cellIs" dxfId="796" priority="22" operator="equal">
      <formula>"Media"</formula>
    </cfRule>
    <cfRule type="cellIs" dxfId="795" priority="21" operator="equal">
      <formula>"Alta"</formula>
    </cfRule>
  </conditionalFormatting>
  <conditionalFormatting sqref="K10:K69">
    <cfRule type="containsText" dxfId="794" priority="1" operator="containsText" text="❌">
      <formula>NOT(ISERROR(SEARCH("❌",K10)))</formula>
    </cfRule>
  </conditionalFormatting>
  <conditionalFormatting sqref="L10 L16 L22 L28 L34 L40 L46 L52 L58 L64">
    <cfRule type="cellIs" dxfId="793" priority="226" operator="equal">
      <formula>"Leve"</formula>
    </cfRule>
    <cfRule type="cellIs" dxfId="792" priority="222" operator="equal">
      <formula>"Catastrófico"</formula>
    </cfRule>
    <cfRule type="cellIs" dxfId="791" priority="223" operator="equal">
      <formula>"Mayor"</formula>
    </cfRule>
    <cfRule type="cellIs" dxfId="790" priority="224" operator="equal">
      <formula>"Moderado"</formula>
    </cfRule>
    <cfRule type="cellIs" dxfId="789" priority="225" operator="equal">
      <formula>"Menor"</formula>
    </cfRule>
  </conditionalFormatting>
  <conditionalFormatting sqref="N10">
    <cfRule type="cellIs" dxfId="788" priority="221" operator="equal">
      <formula>"Bajo"</formula>
    </cfRule>
    <cfRule type="cellIs" dxfId="787" priority="218" operator="equal">
      <formula>"Extremo"</formula>
    </cfRule>
    <cfRule type="cellIs" dxfId="786" priority="219" operator="equal">
      <formula>"Alto"</formula>
    </cfRule>
    <cfRule type="cellIs" dxfId="785" priority="220" operator="equal">
      <formula>"Moderado"</formula>
    </cfRule>
  </conditionalFormatting>
  <conditionalFormatting sqref="N16">
    <cfRule type="cellIs" dxfId="784" priority="200" operator="equal">
      <formula>"Extremo"</formula>
    </cfRule>
    <cfRule type="cellIs" dxfId="783" priority="203" operator="equal">
      <formula>"Bajo"</formula>
    </cfRule>
    <cfRule type="cellIs" dxfId="782" priority="202" operator="equal">
      <formula>"Moderado"</formula>
    </cfRule>
    <cfRule type="cellIs" dxfId="781" priority="201" operator="equal">
      <formula>"Alto"</formula>
    </cfRule>
  </conditionalFormatting>
  <conditionalFormatting sqref="N22">
    <cfRule type="cellIs" dxfId="780" priority="180" operator="equal">
      <formula>"Bajo"</formula>
    </cfRule>
    <cfRule type="cellIs" dxfId="779" priority="177" operator="equal">
      <formula>"Extremo"</formula>
    </cfRule>
    <cfRule type="cellIs" dxfId="778" priority="178" operator="equal">
      <formula>"Alto"</formula>
    </cfRule>
    <cfRule type="cellIs" dxfId="777" priority="179" operator="equal">
      <formula>"Moderado"</formula>
    </cfRule>
  </conditionalFormatting>
  <conditionalFormatting sqref="N28">
    <cfRule type="cellIs" dxfId="776" priority="154" operator="equal">
      <formula>"Extremo"</formula>
    </cfRule>
    <cfRule type="cellIs" dxfId="775" priority="155" operator="equal">
      <formula>"Alto"</formula>
    </cfRule>
    <cfRule type="cellIs" dxfId="774" priority="156" operator="equal">
      <formula>"Moderado"</formula>
    </cfRule>
    <cfRule type="cellIs" dxfId="773" priority="157" operator="equal">
      <formula>"Bajo"</formula>
    </cfRule>
  </conditionalFormatting>
  <conditionalFormatting sqref="N34">
    <cfRule type="cellIs" dxfId="772" priority="132" operator="equal">
      <formula>"Alto"</formula>
    </cfRule>
    <cfRule type="cellIs" dxfId="771" priority="131" operator="equal">
      <formula>"Extremo"</formula>
    </cfRule>
    <cfRule type="cellIs" dxfId="770" priority="133" operator="equal">
      <formula>"Moderado"</formula>
    </cfRule>
    <cfRule type="cellIs" dxfId="769" priority="134" operator="equal">
      <formula>"Bajo"</formula>
    </cfRule>
  </conditionalFormatting>
  <conditionalFormatting sqref="N40">
    <cfRule type="cellIs" dxfId="768" priority="110" operator="equal">
      <formula>"Moderado"</formula>
    </cfRule>
    <cfRule type="cellIs" dxfId="767" priority="109" operator="equal">
      <formula>"Alto"</formula>
    </cfRule>
    <cfRule type="cellIs" dxfId="766" priority="111" operator="equal">
      <formula>"Bajo"</formula>
    </cfRule>
    <cfRule type="cellIs" dxfId="765" priority="108" operator="equal">
      <formula>"Extremo"</formula>
    </cfRule>
  </conditionalFormatting>
  <conditionalFormatting sqref="N46">
    <cfRule type="cellIs" dxfId="764" priority="88" operator="equal">
      <formula>"Bajo"</formula>
    </cfRule>
    <cfRule type="cellIs" dxfId="763" priority="87" operator="equal">
      <formula>"Moderado"</formula>
    </cfRule>
    <cfRule type="cellIs" dxfId="762" priority="86" operator="equal">
      <formula>"Alto"</formula>
    </cfRule>
    <cfRule type="cellIs" dxfId="761" priority="85" operator="equal">
      <formula>"Extremo"</formula>
    </cfRule>
  </conditionalFormatting>
  <conditionalFormatting sqref="N52">
    <cfRule type="cellIs" dxfId="760" priority="62" operator="equal">
      <formula>"Extremo"</formula>
    </cfRule>
    <cfRule type="cellIs" dxfId="759" priority="63" operator="equal">
      <formula>"Alto"</formula>
    </cfRule>
    <cfRule type="cellIs" dxfId="758" priority="65" operator="equal">
      <formula>"Bajo"</formula>
    </cfRule>
    <cfRule type="cellIs" dxfId="757" priority="64" operator="equal">
      <formula>"Moderado"</formula>
    </cfRule>
  </conditionalFormatting>
  <conditionalFormatting sqref="N58">
    <cfRule type="cellIs" dxfId="756" priority="39" operator="equal">
      <formula>"Extremo"</formula>
    </cfRule>
    <cfRule type="cellIs" dxfId="755" priority="40" operator="equal">
      <formula>"Alto"</formula>
    </cfRule>
    <cfRule type="cellIs" dxfId="754" priority="42" operator="equal">
      <formula>"Bajo"</formula>
    </cfRule>
    <cfRule type="cellIs" dxfId="753" priority="41" operator="equal">
      <formula>"Moderado"</formula>
    </cfRule>
  </conditionalFormatting>
  <conditionalFormatting sqref="N64">
    <cfRule type="cellIs" dxfId="752" priority="16" operator="equal">
      <formula>"Extremo"</formula>
    </cfRule>
    <cfRule type="cellIs" dxfId="751" priority="19" operator="equal">
      <formula>"Bajo"</formula>
    </cfRule>
    <cfRule type="cellIs" dxfId="750" priority="18" operator="equal">
      <formula>"Moderado"</formula>
    </cfRule>
    <cfRule type="cellIs" dxfId="749" priority="17" operator="equal">
      <formula>"Alto"</formula>
    </cfRule>
  </conditionalFormatting>
  <conditionalFormatting sqref="Y10:Y69">
    <cfRule type="cellIs" dxfId="748" priority="15" operator="equal">
      <formula>"Muy Baja"</formula>
    </cfRule>
    <cfRule type="cellIs" dxfId="747" priority="13" operator="equal">
      <formula>"Media"</formula>
    </cfRule>
    <cfRule type="cellIs" dxfId="746" priority="12" operator="equal">
      <formula>"Alta"</formula>
    </cfRule>
    <cfRule type="cellIs" dxfId="745" priority="11" operator="equal">
      <formula>"Muy Alta"</formula>
    </cfRule>
    <cfRule type="cellIs" dxfId="744" priority="14" operator="equal">
      <formula>"Baja"</formula>
    </cfRule>
  </conditionalFormatting>
  <conditionalFormatting sqref="AA10:AA69">
    <cfRule type="cellIs" dxfId="743" priority="10" operator="equal">
      <formula>"Leve"</formula>
    </cfRule>
    <cfRule type="cellIs" dxfId="742" priority="9" operator="equal">
      <formula>"Menor"</formula>
    </cfRule>
    <cfRule type="cellIs" dxfId="741" priority="7" operator="equal">
      <formula>"Mayor"</formula>
    </cfRule>
    <cfRule type="cellIs" dxfId="740" priority="6" operator="equal">
      <formula>"Catastrófico"</formula>
    </cfRule>
    <cfRule type="cellIs" dxfId="739" priority="8" operator="equal">
      <formula>"Moderado"</formula>
    </cfRule>
  </conditionalFormatting>
  <conditionalFormatting sqref="AC10:AC69">
    <cfRule type="cellIs" dxfId="738" priority="2" operator="equal">
      <formula>"Extremo"</formula>
    </cfRule>
    <cfRule type="cellIs" dxfId="737" priority="5" operator="equal">
      <formula>"Bajo"</formula>
    </cfRule>
    <cfRule type="cellIs" dxfId="736" priority="4" operator="equal">
      <formula>"Moderado"</formula>
    </cfRule>
    <cfRule type="cellIs" dxfId="735"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600-000000000000}">
          <x14:formula1>
            <xm:f>'Tabla Valoración controles'!$D$4:$D$6</xm:f>
          </x14:formula1>
          <xm:sqref>R10:R69</xm:sqref>
        </x14:dataValidation>
        <x14:dataValidation type="list" allowBlank="1" showInputMessage="1" showErrorMessage="1" xr:uid="{00000000-0002-0000-0600-000001000000}">
          <x14:formula1>
            <xm:f>'Tabla Valoración controles'!$D$7:$D$8</xm:f>
          </x14:formula1>
          <xm:sqref>S10:S69</xm:sqref>
        </x14:dataValidation>
        <x14:dataValidation type="list" allowBlank="1" showInputMessage="1" showErrorMessage="1" xr:uid="{00000000-0002-0000-0600-000002000000}">
          <x14:formula1>
            <xm:f>'Tabla Valoración controles'!$D$9:$D$10</xm:f>
          </x14:formula1>
          <xm:sqref>U10:U69</xm:sqref>
        </x14:dataValidation>
        <x14:dataValidation type="list" allowBlank="1" showInputMessage="1" showErrorMessage="1" xr:uid="{00000000-0002-0000-0600-000003000000}">
          <x14:formula1>
            <xm:f>'Tabla Valoración controles'!$D$11:$D$12</xm:f>
          </x14:formula1>
          <xm:sqref>V10:V69</xm:sqref>
        </x14:dataValidation>
        <x14:dataValidation type="list" allowBlank="1" showInputMessage="1" showErrorMessage="1" xr:uid="{00000000-0002-0000-06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600-000005000000}">
          <x14:formula1>
            <xm:f>'Tabla Valoración controles'!$D$13:$D$14</xm:f>
          </x14:formula1>
          <xm:sqref>W10:W69</xm:sqref>
        </x14:dataValidation>
        <x14:dataValidation type="list" allowBlank="1" showInputMessage="1" showErrorMessage="1" xr:uid="{00000000-0002-0000-0600-000006000000}">
          <x14:formula1>
            <xm:f>'Opciones Tratamiento'!$B$13:$B$19</xm:f>
          </x14:formula1>
          <xm:sqref>F10:F69</xm:sqref>
        </x14:dataValidation>
        <x14:dataValidation type="list" allowBlank="1" showInputMessage="1" showErrorMessage="1" xr:uid="{00000000-0002-0000-0600-000007000000}">
          <x14:formula1>
            <xm:f>'Opciones Tratamiento'!$E$2:$E$4</xm:f>
          </x14:formula1>
          <xm:sqref>B10:B69</xm:sqref>
        </x14:dataValidation>
        <x14:dataValidation type="list" allowBlank="1" showInputMessage="1" showErrorMessage="1" xr:uid="{00000000-0002-0000-0600-000008000000}">
          <x14:formula1>
            <xm:f>'Opciones Tratamiento'!$B$2:$B$5</xm:f>
          </x14:formula1>
          <xm:sqref>AD10:AD69</xm:sqref>
        </x14:dataValidation>
        <x14:dataValidation type="list" allowBlank="1" showInputMessage="1" showErrorMessage="1" xr:uid="{00000000-0002-0000-06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6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6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6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6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600-00000E000000}">
          <x14:formula1>
            <xm:f>IF(OR(AD10='Opciones Tratamiento'!$B$2,AD10='Opciones Tratamiento'!$B$3,AD10='Opciones Tratamiento'!$B$4),ISBLANK(AD10),ISTEXT(AD10))</xm:f>
          </x14:formula1>
          <xm:sqref>AI10:AI69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BP72"/>
  <sheetViews>
    <sheetView topLeftCell="I23" zoomScale="50" zoomScaleNormal="50" workbookViewId="0">
      <selection activeCell="Q24" sqref="Q24"/>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280</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281</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282</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134</v>
      </c>
      <c r="C10" s="225"/>
      <c r="D10" s="225" t="s">
        <v>254</v>
      </c>
      <c r="E10" s="228" t="s">
        <v>406</v>
      </c>
      <c r="F10" s="225" t="s">
        <v>123</v>
      </c>
      <c r="G10" s="231">
        <v>360</v>
      </c>
      <c r="H10" s="234" t="str">
        <f>IF(G10&lt;=0,"",IF(G10&lt;=2,"Muy Baja",IF(G10&lt;=24,"Baja",IF(G10&lt;=500,"Media",IF(G10&lt;=5000,"Alta","Muy Alta")))))</f>
        <v>Media</v>
      </c>
      <c r="I10" s="219">
        <f>IF(H10="","",IF(H10="Muy Baja",0.2,IF(H10="Baja",0.4,IF(H10="Media",0.6,IF(H10="Alta",0.8,IF(H10="Muy Alta",1,))))))</f>
        <v>0.6</v>
      </c>
      <c r="J10" s="237" t="s">
        <v>156</v>
      </c>
      <c r="K10" s="219"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34" t="str">
        <f>IF(OR(K10='Tabla Impacto'!$C$11,K10='Tabla Impacto'!$D$11),"Leve",IF(OR(K10='Tabla Impacto'!$C$12,K10='Tabla Impacto'!$D$12),"Menor",IF(OR(K10='Tabla Impacto'!$C$13,K10='Tabla Impacto'!$D$13),"Moderado",IF(OR(K10='Tabla Impacto'!$C$14,K10='Tabla Impacto'!$D$14),"Mayor",IF(OR(K10='Tabla Impacto'!$C$15,K10='Tabla Impacto'!$D$15),"Catastrófico","")))))</f>
        <v>Mayor</v>
      </c>
      <c r="M10" s="219">
        <f>IF(L10="","",IF(L10="Leve",0.2,IF(L10="Menor",0.4,IF(L10="Moderado",0.6,IF(L10="Mayor",0.8,IF(L10="Catastrófico",1,))))))</f>
        <v>0.8</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3">
        <v>1</v>
      </c>
      <c r="P10" s="124" t="s">
        <v>409</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IFERROR(IF(AB10="","",IF(AB10&lt;=0.2,"Leve",IF(AB10&lt;=0.4,"Menor",IF(AB10&lt;=0.6,"Moderado",IF(AB10&lt;=0.8,"Mayor","Catastrófico"))))),"")</f>
        <v>Mayor</v>
      </c>
      <c r="AB10" s="130">
        <f>IFERROR(IF(Q10="Impacto",(M10-(+M10*T10)),IF(Q10="Probabilidad",M10,"")),"")</f>
        <v>0.8</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2" t="s">
        <v>136</v>
      </c>
      <c r="AE10" s="133" t="s">
        <v>298</v>
      </c>
      <c r="AF10" s="133" t="s">
        <v>255</v>
      </c>
      <c r="AG10" s="138" t="s">
        <v>256</v>
      </c>
      <c r="AH10" s="138" t="s">
        <v>239</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3"/>
      <c r="AG11" s="135"/>
      <c r="AH11" s="138"/>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133</v>
      </c>
      <c r="C16" s="225" t="s">
        <v>307</v>
      </c>
      <c r="D16" s="225" t="s">
        <v>308</v>
      </c>
      <c r="E16" s="228" t="s">
        <v>407</v>
      </c>
      <c r="F16" s="225" t="s">
        <v>123</v>
      </c>
      <c r="G16" s="231">
        <v>2880</v>
      </c>
      <c r="H16" s="234" t="str">
        <f>IF(G16&lt;=0,"",IF(G16&lt;=2,"Muy Baja",IF(G16&lt;=24,"Baja",IF(G16&lt;=500,"Media",IF(G16&lt;=5000,"Alta","Muy Alta")))))</f>
        <v>Alta</v>
      </c>
      <c r="I16" s="219">
        <f>IF(H16="","",IF(H16="Muy Baja",0.2,IF(H16="Baja",0.4,IF(H16="Media",0.6,IF(H16="Alta",0.8,IF(H16="Muy Alta",1,))))))</f>
        <v>0.8</v>
      </c>
      <c r="J16" s="237" t="s">
        <v>146</v>
      </c>
      <c r="K16" s="219" t="str">
        <f>IF(NOT(ISERROR(MATCH(J16,'Tabla Impacto'!$B$221:$B$223,0))),'Tabla Impacto'!$F$223&amp;"Por favor no seleccionar los criterios de impacto(Afectación Económica o presupuestal y Pérdida Reputacional)",J16)</f>
        <v xml:space="preserve">     Afectación menor a 10 SMLMV .</v>
      </c>
      <c r="L16" s="234" t="str">
        <f>IF(OR(K16='Tabla Impacto'!$C$11,K16='Tabla Impacto'!$D$11),"Leve",IF(OR(K16='Tabla Impacto'!$C$12,K16='Tabla Impacto'!$D$12),"Menor",IF(OR(K16='Tabla Impacto'!$C$13,K16='Tabla Impacto'!$D$13),"Moderado",IF(OR(K16='Tabla Impacto'!$C$14,K16='Tabla Impacto'!$D$14),"Mayor",IF(OR(K16='Tabla Impacto'!$C$15,K16='Tabla Impacto'!$D$15),"Catastrófico","")))))</f>
        <v>Leve</v>
      </c>
      <c r="M16" s="219">
        <f>IF(L16="","",IF(L16="Leve",0.2,IF(L16="Menor",0.4,IF(L16="Moderado",0.6,IF(L16="Mayor",0.8,IF(L16="Catastrófico",1,))))))</f>
        <v>0.2</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500</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IFERROR(IF(AB16="","",IF(AB16&lt;=0.2,"Leve",IF(AB16&lt;=0.4,"Menor",IF(AB16&lt;=0.6,"Moderado",IF(AB16&lt;=0.8,"Mayor","Catastrófico"))))),"")</f>
        <v>Leve</v>
      </c>
      <c r="AB16" s="130">
        <f>IFERROR(IF(Q16="Impacto",(M16-(+M16*T16)),IF(Q16="Probabilidad",M16,"")),"")</f>
        <v>0.2</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136</v>
      </c>
      <c r="AE16" s="133" t="s">
        <v>501</v>
      </c>
      <c r="AF16" s="133" t="s">
        <v>309</v>
      </c>
      <c r="AG16" s="140"/>
      <c r="AH16" s="138" t="s">
        <v>239</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3"/>
      <c r="AG17" s="138"/>
      <c r="AH17" s="138"/>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t="s">
        <v>318</v>
      </c>
      <c r="D22" s="225" t="s">
        <v>317</v>
      </c>
      <c r="E22" s="228" t="s">
        <v>408</v>
      </c>
      <c r="F22" s="225" t="s">
        <v>123</v>
      </c>
      <c r="G22" s="231">
        <v>12</v>
      </c>
      <c r="H22" s="234" t="str">
        <f>IF(G22&lt;=0,"",IF(G22&lt;=2,"Muy Baja",IF(G22&lt;=24,"Baja",IF(G22&lt;=500,"Media",IF(G22&lt;=5000,"Alta","Muy Alta")))))</f>
        <v>Baja</v>
      </c>
      <c r="I22" s="219">
        <f>IF(H22="","",IF(H22="Muy Baja",0.2,IF(H22="Baja",0.4,IF(H22="Media",0.6,IF(H22="Alta",0.8,IF(H22="Muy Alta",1,))))))</f>
        <v>0.4</v>
      </c>
      <c r="J22" s="237" t="s">
        <v>155</v>
      </c>
      <c r="K22" s="219"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410</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0.24</v>
      </c>
      <c r="Y22" s="129" t="str">
        <f>IFERROR(IF(X22="","",IF(X22&lt;=0.2,"Muy Baja",IF(X22&lt;=0.4,"Baja",IF(X22&lt;=0.6,"Media",IF(X22&lt;=0.8,"Alta","Muy Alta"))))),"")</f>
        <v>Baja</v>
      </c>
      <c r="Z22" s="130">
        <f>+X22</f>
        <v>0.24</v>
      </c>
      <c r="AA22" s="129" t="str">
        <f>IFERROR(IF(AB22="","",IF(AB22&lt;=0.2,"Leve",IF(AB22&lt;=0.4,"Menor",IF(AB22&lt;=0.6,"Moderado",IF(AB22&lt;=0.8,"Mayor","Catastrófico"))))),"")</f>
        <v>Moderado</v>
      </c>
      <c r="AB22" s="130">
        <f>IFERROR(IF(Q22="Impacto",(M22-(+M22*T22)),IF(Q22="Probabilidad",M22,"")),"")</f>
        <v>0.6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136</v>
      </c>
      <c r="AE22" s="124" t="s">
        <v>320</v>
      </c>
      <c r="AF22" s="133" t="s">
        <v>319</v>
      </c>
      <c r="AG22" s="135" t="s">
        <v>224</v>
      </c>
      <c r="AH22" s="135" t="s">
        <v>239</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t="s">
        <v>367</v>
      </c>
      <c r="Q23" s="125" t="str">
        <f>IF(OR(R23="Preventivo",R23="Detectivo"),"Probabilidad",IF(R23="Correctivo","Impacto",""))</f>
        <v>Probabilidad</v>
      </c>
      <c r="R23" s="126" t="s">
        <v>15</v>
      </c>
      <c r="S23" s="126" t="s">
        <v>9</v>
      </c>
      <c r="T23" s="127" t="str">
        <f t="shared" ref="T23:T27" si="16">IF(AND(R23="Preventivo",S23="Automático"),"50%",IF(AND(R23="Preventivo",S23="Manual"),"40%",IF(AND(R23="Detectivo",S23="Automático"),"40%",IF(AND(R23="Detectivo",S23="Manual"),"30%",IF(AND(R23="Correctivo",S23="Automático"),"35%",IF(AND(R23="Correctivo",S23="Manual"),"25%",""))))))</f>
        <v>30%</v>
      </c>
      <c r="U23" s="126" t="s">
        <v>20</v>
      </c>
      <c r="V23" s="126" t="s">
        <v>23</v>
      </c>
      <c r="W23" s="126" t="s">
        <v>120</v>
      </c>
      <c r="X23" s="137">
        <f>IFERROR(IF(AND(Q22="Probabilidad",Q23="Probabilidad"),(Z22-(+Z22*T23)),IF(Q23="Probabilidad",(I22-(+I22*T23)),IF(Q23="Impacto",Z22,""))),"")</f>
        <v>0.16799999999999998</v>
      </c>
      <c r="Y23" s="129" t="str">
        <f t="shared" si="1"/>
        <v>Muy Baja</v>
      </c>
      <c r="Z23" s="130">
        <f t="shared" ref="Z23:Z27" si="17">+X23</f>
        <v>0.16799999999999998</v>
      </c>
      <c r="AA23" s="129" t="str">
        <f t="shared" si="3"/>
        <v>Leve</v>
      </c>
      <c r="AB23" s="130">
        <f>IFERROR(IF(AND(Q22="Impacto",Q23="Impacto"),(AB16-(+AB16*T23)),IF(Q23="Impacto",($M$22-(+$M$22*T23)),IF(Q23="Probabilidad",AB16,""))),"")</f>
        <v>0.2</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Bajo</v>
      </c>
      <c r="AD23" s="132" t="s">
        <v>136</v>
      </c>
      <c r="AE23" s="133" t="s">
        <v>321</v>
      </c>
      <c r="AF23" s="134" t="s">
        <v>322</v>
      </c>
      <c r="AG23" s="135" t="s">
        <v>323</v>
      </c>
      <c r="AH23" s="135" t="s">
        <v>239</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734" priority="231" operator="equal">
      <formula>"Muy Baja"</formula>
    </cfRule>
    <cfRule type="cellIs" dxfId="733" priority="227" operator="equal">
      <formula>"Muy Alta"</formula>
    </cfRule>
    <cfRule type="cellIs" dxfId="732" priority="230" operator="equal">
      <formula>"Baja"</formula>
    </cfRule>
    <cfRule type="cellIs" dxfId="731" priority="229" operator="equal">
      <formula>"Media"</formula>
    </cfRule>
    <cfRule type="cellIs" dxfId="730" priority="228" operator="equal">
      <formula>"Alta"</formula>
    </cfRule>
  </conditionalFormatting>
  <conditionalFormatting sqref="H22">
    <cfRule type="cellIs" dxfId="729" priority="182" operator="equal">
      <formula>"Alta"</formula>
    </cfRule>
    <cfRule type="cellIs" dxfId="728" priority="185" operator="equal">
      <formula>"Muy Baja"</formula>
    </cfRule>
    <cfRule type="cellIs" dxfId="727" priority="181" operator="equal">
      <formula>"Muy Alta"</formula>
    </cfRule>
    <cfRule type="cellIs" dxfId="726" priority="184" operator="equal">
      <formula>"Baja"</formula>
    </cfRule>
    <cfRule type="cellIs" dxfId="725" priority="183" operator="equal">
      <formula>"Media"</formula>
    </cfRule>
  </conditionalFormatting>
  <conditionalFormatting sqref="H28">
    <cfRule type="cellIs" dxfId="724" priority="162" operator="equal">
      <formula>"Muy Baja"</formula>
    </cfRule>
    <cfRule type="cellIs" dxfId="723" priority="160" operator="equal">
      <formula>"Media"</formula>
    </cfRule>
    <cfRule type="cellIs" dxfId="722" priority="158" operator="equal">
      <formula>"Muy Alta"</formula>
    </cfRule>
    <cfRule type="cellIs" dxfId="721" priority="159" operator="equal">
      <formula>"Alta"</formula>
    </cfRule>
    <cfRule type="cellIs" dxfId="720" priority="161" operator="equal">
      <formula>"Baja"</formula>
    </cfRule>
  </conditionalFormatting>
  <conditionalFormatting sqref="H34">
    <cfRule type="cellIs" dxfId="719" priority="136" operator="equal">
      <formula>"Alta"</formula>
    </cfRule>
    <cfRule type="cellIs" dxfId="718" priority="135" operator="equal">
      <formula>"Muy Alta"</formula>
    </cfRule>
    <cfRule type="cellIs" dxfId="717" priority="137" operator="equal">
      <formula>"Media"</formula>
    </cfRule>
    <cfRule type="cellIs" dxfId="716" priority="138" operator="equal">
      <formula>"Baja"</formula>
    </cfRule>
    <cfRule type="cellIs" dxfId="715" priority="139" operator="equal">
      <formula>"Muy Baja"</formula>
    </cfRule>
  </conditionalFormatting>
  <conditionalFormatting sqref="H40">
    <cfRule type="cellIs" dxfId="714" priority="112" operator="equal">
      <formula>"Muy Alta"</formula>
    </cfRule>
    <cfRule type="cellIs" dxfId="713" priority="114" operator="equal">
      <formula>"Media"</formula>
    </cfRule>
    <cfRule type="cellIs" dxfId="712" priority="116" operator="equal">
      <formula>"Muy Baja"</formula>
    </cfRule>
    <cfRule type="cellIs" dxfId="711" priority="115" operator="equal">
      <formula>"Baja"</formula>
    </cfRule>
    <cfRule type="cellIs" dxfId="710" priority="113" operator="equal">
      <formula>"Alta"</formula>
    </cfRule>
  </conditionalFormatting>
  <conditionalFormatting sqref="H46">
    <cfRule type="cellIs" dxfId="709" priority="93" operator="equal">
      <formula>"Muy Baja"</formula>
    </cfRule>
    <cfRule type="cellIs" dxfId="708" priority="89" operator="equal">
      <formula>"Muy Alta"</formula>
    </cfRule>
    <cfRule type="cellIs" dxfId="707" priority="90" operator="equal">
      <formula>"Alta"</formula>
    </cfRule>
    <cfRule type="cellIs" dxfId="706" priority="91" operator="equal">
      <formula>"Media"</formula>
    </cfRule>
    <cfRule type="cellIs" dxfId="705" priority="92" operator="equal">
      <formula>"Baja"</formula>
    </cfRule>
  </conditionalFormatting>
  <conditionalFormatting sqref="H52">
    <cfRule type="cellIs" dxfId="704" priority="66" operator="equal">
      <formula>"Muy Alta"</formula>
    </cfRule>
    <cfRule type="cellIs" dxfId="703" priority="68" operator="equal">
      <formula>"Media"</formula>
    </cfRule>
    <cfRule type="cellIs" dxfId="702" priority="69" operator="equal">
      <formula>"Baja"</formula>
    </cfRule>
    <cfRule type="cellIs" dxfId="701" priority="70" operator="equal">
      <formula>"Muy Baja"</formula>
    </cfRule>
    <cfRule type="cellIs" dxfId="700" priority="67" operator="equal">
      <formula>"Alta"</formula>
    </cfRule>
  </conditionalFormatting>
  <conditionalFormatting sqref="H58">
    <cfRule type="cellIs" dxfId="699" priority="46" operator="equal">
      <formula>"Baja"</formula>
    </cfRule>
    <cfRule type="cellIs" dxfId="698" priority="43" operator="equal">
      <formula>"Muy Alta"</formula>
    </cfRule>
    <cfRule type="cellIs" dxfId="697" priority="44" operator="equal">
      <formula>"Alta"</formula>
    </cfRule>
    <cfRule type="cellIs" dxfId="696" priority="45" operator="equal">
      <formula>"Media"</formula>
    </cfRule>
    <cfRule type="cellIs" dxfId="695" priority="47" operator="equal">
      <formula>"Muy Baja"</formula>
    </cfRule>
  </conditionalFormatting>
  <conditionalFormatting sqref="H64">
    <cfRule type="cellIs" dxfId="694" priority="24" operator="equal">
      <formula>"Muy Baja"</formula>
    </cfRule>
    <cfRule type="cellIs" dxfId="693" priority="20" operator="equal">
      <formula>"Muy Alta"</formula>
    </cfRule>
    <cfRule type="cellIs" dxfId="692" priority="23" operator="equal">
      <formula>"Baja"</formula>
    </cfRule>
    <cfRule type="cellIs" dxfId="691" priority="22" operator="equal">
      <formula>"Media"</formula>
    </cfRule>
    <cfRule type="cellIs" dxfId="690" priority="21" operator="equal">
      <formula>"Alta"</formula>
    </cfRule>
  </conditionalFormatting>
  <conditionalFormatting sqref="K10:K69">
    <cfRule type="containsText" dxfId="689" priority="1" operator="containsText" text="❌">
      <formula>NOT(ISERROR(SEARCH("❌",K10)))</formula>
    </cfRule>
  </conditionalFormatting>
  <conditionalFormatting sqref="L10 L16 L22 L28 L34 L40 L46 L52 L58 L64">
    <cfRule type="cellIs" dxfId="688" priority="226" operator="equal">
      <formula>"Leve"</formula>
    </cfRule>
    <cfRule type="cellIs" dxfId="687" priority="222" operator="equal">
      <formula>"Catastrófico"</formula>
    </cfRule>
    <cfRule type="cellIs" dxfId="686" priority="223" operator="equal">
      <formula>"Mayor"</formula>
    </cfRule>
    <cfRule type="cellIs" dxfId="685" priority="224" operator="equal">
      <formula>"Moderado"</formula>
    </cfRule>
    <cfRule type="cellIs" dxfId="684" priority="225" operator="equal">
      <formula>"Menor"</formula>
    </cfRule>
  </conditionalFormatting>
  <conditionalFormatting sqref="N10">
    <cfRule type="cellIs" dxfId="683" priority="221" operator="equal">
      <formula>"Bajo"</formula>
    </cfRule>
    <cfRule type="cellIs" dxfId="682" priority="218" operator="equal">
      <formula>"Extremo"</formula>
    </cfRule>
    <cfRule type="cellIs" dxfId="681" priority="219" operator="equal">
      <formula>"Alto"</formula>
    </cfRule>
    <cfRule type="cellIs" dxfId="680" priority="220" operator="equal">
      <formula>"Moderado"</formula>
    </cfRule>
  </conditionalFormatting>
  <conditionalFormatting sqref="N16">
    <cfRule type="cellIs" dxfId="679" priority="200" operator="equal">
      <formula>"Extremo"</formula>
    </cfRule>
    <cfRule type="cellIs" dxfId="678" priority="203" operator="equal">
      <formula>"Bajo"</formula>
    </cfRule>
    <cfRule type="cellIs" dxfId="677" priority="202" operator="equal">
      <formula>"Moderado"</formula>
    </cfRule>
    <cfRule type="cellIs" dxfId="676" priority="201" operator="equal">
      <formula>"Alto"</formula>
    </cfRule>
  </conditionalFormatting>
  <conditionalFormatting sqref="N22">
    <cfRule type="cellIs" dxfId="675" priority="180" operator="equal">
      <formula>"Bajo"</formula>
    </cfRule>
    <cfRule type="cellIs" dxfId="674" priority="177" operator="equal">
      <formula>"Extremo"</formula>
    </cfRule>
    <cfRule type="cellIs" dxfId="673" priority="178" operator="equal">
      <formula>"Alto"</formula>
    </cfRule>
    <cfRule type="cellIs" dxfId="672" priority="179" operator="equal">
      <formula>"Moderado"</formula>
    </cfRule>
  </conditionalFormatting>
  <conditionalFormatting sqref="N28">
    <cfRule type="cellIs" dxfId="671" priority="154" operator="equal">
      <formula>"Extremo"</formula>
    </cfRule>
    <cfRule type="cellIs" dxfId="670" priority="155" operator="equal">
      <formula>"Alto"</formula>
    </cfRule>
    <cfRule type="cellIs" dxfId="669" priority="156" operator="equal">
      <formula>"Moderado"</formula>
    </cfRule>
    <cfRule type="cellIs" dxfId="668" priority="157" operator="equal">
      <formula>"Bajo"</formula>
    </cfRule>
  </conditionalFormatting>
  <conditionalFormatting sqref="N34">
    <cfRule type="cellIs" dxfId="667" priority="132" operator="equal">
      <formula>"Alto"</formula>
    </cfRule>
    <cfRule type="cellIs" dxfId="666" priority="131" operator="equal">
      <formula>"Extremo"</formula>
    </cfRule>
    <cfRule type="cellIs" dxfId="665" priority="133" operator="equal">
      <formula>"Moderado"</formula>
    </cfRule>
    <cfRule type="cellIs" dxfId="664" priority="134" operator="equal">
      <formula>"Bajo"</formula>
    </cfRule>
  </conditionalFormatting>
  <conditionalFormatting sqref="N40">
    <cfRule type="cellIs" dxfId="663" priority="110" operator="equal">
      <formula>"Moderado"</formula>
    </cfRule>
    <cfRule type="cellIs" dxfId="662" priority="109" operator="equal">
      <formula>"Alto"</formula>
    </cfRule>
    <cfRule type="cellIs" dxfId="661" priority="111" operator="equal">
      <formula>"Bajo"</formula>
    </cfRule>
    <cfRule type="cellIs" dxfId="660" priority="108" operator="equal">
      <formula>"Extremo"</formula>
    </cfRule>
  </conditionalFormatting>
  <conditionalFormatting sqref="N46">
    <cfRule type="cellIs" dxfId="659" priority="88" operator="equal">
      <formula>"Bajo"</formula>
    </cfRule>
    <cfRule type="cellIs" dxfId="658" priority="87" operator="equal">
      <formula>"Moderado"</formula>
    </cfRule>
    <cfRule type="cellIs" dxfId="657" priority="86" operator="equal">
      <formula>"Alto"</formula>
    </cfRule>
    <cfRule type="cellIs" dxfId="656" priority="85" operator="equal">
      <formula>"Extremo"</formula>
    </cfRule>
  </conditionalFormatting>
  <conditionalFormatting sqref="N52">
    <cfRule type="cellIs" dxfId="655" priority="62" operator="equal">
      <formula>"Extremo"</formula>
    </cfRule>
    <cfRule type="cellIs" dxfId="654" priority="63" operator="equal">
      <formula>"Alto"</formula>
    </cfRule>
    <cfRule type="cellIs" dxfId="653" priority="65" operator="equal">
      <formula>"Bajo"</formula>
    </cfRule>
    <cfRule type="cellIs" dxfId="652" priority="64" operator="equal">
      <formula>"Moderado"</formula>
    </cfRule>
  </conditionalFormatting>
  <conditionalFormatting sqref="N58">
    <cfRule type="cellIs" dxfId="651" priority="39" operator="equal">
      <formula>"Extremo"</formula>
    </cfRule>
    <cfRule type="cellIs" dxfId="650" priority="40" operator="equal">
      <formula>"Alto"</formula>
    </cfRule>
    <cfRule type="cellIs" dxfId="649" priority="42" operator="equal">
      <formula>"Bajo"</formula>
    </cfRule>
    <cfRule type="cellIs" dxfId="648" priority="41" operator="equal">
      <formula>"Moderado"</formula>
    </cfRule>
  </conditionalFormatting>
  <conditionalFormatting sqref="N64">
    <cfRule type="cellIs" dxfId="647" priority="16" operator="equal">
      <formula>"Extremo"</formula>
    </cfRule>
    <cfRule type="cellIs" dxfId="646" priority="19" operator="equal">
      <formula>"Bajo"</formula>
    </cfRule>
    <cfRule type="cellIs" dxfId="645" priority="18" operator="equal">
      <formula>"Moderado"</formula>
    </cfRule>
    <cfRule type="cellIs" dxfId="644" priority="17" operator="equal">
      <formula>"Alto"</formula>
    </cfRule>
  </conditionalFormatting>
  <conditionalFormatting sqref="Y10:Y69">
    <cfRule type="cellIs" dxfId="643" priority="15" operator="equal">
      <formula>"Muy Baja"</formula>
    </cfRule>
    <cfRule type="cellIs" dxfId="642" priority="13" operator="equal">
      <formula>"Media"</formula>
    </cfRule>
    <cfRule type="cellIs" dxfId="641" priority="12" operator="equal">
      <formula>"Alta"</formula>
    </cfRule>
    <cfRule type="cellIs" dxfId="640" priority="11" operator="equal">
      <formula>"Muy Alta"</formula>
    </cfRule>
    <cfRule type="cellIs" dxfId="639" priority="14" operator="equal">
      <formula>"Baja"</formula>
    </cfRule>
  </conditionalFormatting>
  <conditionalFormatting sqref="AA10:AA69">
    <cfRule type="cellIs" dxfId="638" priority="10" operator="equal">
      <formula>"Leve"</formula>
    </cfRule>
    <cfRule type="cellIs" dxfId="637" priority="9" operator="equal">
      <formula>"Menor"</formula>
    </cfRule>
    <cfRule type="cellIs" dxfId="636" priority="7" operator="equal">
      <formula>"Mayor"</formula>
    </cfRule>
    <cfRule type="cellIs" dxfId="635" priority="6" operator="equal">
      <formula>"Catastrófico"</formula>
    </cfRule>
    <cfRule type="cellIs" dxfId="634" priority="8" operator="equal">
      <formula>"Moderado"</formula>
    </cfRule>
  </conditionalFormatting>
  <conditionalFormatting sqref="AC10:AC69">
    <cfRule type="cellIs" dxfId="633" priority="2" operator="equal">
      <formula>"Extremo"</formula>
    </cfRule>
    <cfRule type="cellIs" dxfId="632" priority="5" operator="equal">
      <formula>"Bajo"</formula>
    </cfRule>
    <cfRule type="cellIs" dxfId="631" priority="4" operator="equal">
      <formula>"Moderado"</formula>
    </cfRule>
    <cfRule type="cellIs" dxfId="630"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custom" allowBlank="1" showInputMessage="1" showErrorMessage="1" error="Recuerde que las acciones se generan bajo la medida de mitigar el riesgo" xr:uid="{37E30E82-297C-4F5C-B627-F9412CB602CA}">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ED86996C-FF99-4D5B-B85F-1A364FCE0C83}">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21E55F0B-7A2F-45B1-B9EE-FD3219863A83}">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97E00B58-E115-4C17-8585-669ED060B264}">
          <x14:formula1>
            <xm:f>IF(OR(AD10='Opciones Tratamiento'!$B$2,AD10='Opciones Tratamiento'!$B$3,AD10='Opciones Tratamiento'!$B$4),ISBLANK(AD10),ISTEXT(AD10))</xm:f>
          </x14:formula1>
          <xm:sqref>AE10:AE69</xm:sqref>
        </x14:dataValidation>
        <x14:dataValidation type="list" allowBlank="1" showInputMessage="1" showErrorMessage="1" xr:uid="{446C6AB3-1D8D-4C1E-9B1B-DE39730343D7}">
          <x14:formula1>
            <xm:f>'Tabla Impacto'!$F$210:$F$221</xm:f>
          </x14:formula1>
          <xm:sqref>J10:J69</xm:sqref>
        </x14:dataValidation>
        <x14:dataValidation type="list" allowBlank="1" showInputMessage="1" showErrorMessage="1" xr:uid="{69173362-E96B-4A35-9F7D-C990C5E47A2E}">
          <x14:formula1>
            <xm:f>'Opciones Tratamiento'!$B$2:$B$5</xm:f>
          </x14:formula1>
          <xm:sqref>AD10:AD69</xm:sqref>
        </x14:dataValidation>
        <x14:dataValidation type="list" allowBlank="1" showInputMessage="1" showErrorMessage="1" xr:uid="{EC4507F3-5489-4214-B0E9-D33C3E7C9CB0}">
          <x14:formula1>
            <xm:f>'Opciones Tratamiento'!$E$2:$E$4</xm:f>
          </x14:formula1>
          <xm:sqref>B10:B69</xm:sqref>
        </x14:dataValidation>
        <x14:dataValidation type="list" allowBlank="1" showInputMessage="1" showErrorMessage="1" xr:uid="{FA630F96-5BAF-4AD0-8CFD-8B619222EDD1}">
          <x14:formula1>
            <xm:f>'Opciones Tratamiento'!$B$13:$B$19</xm:f>
          </x14:formula1>
          <xm:sqref>F10:F69</xm:sqref>
        </x14:dataValidation>
        <x14:dataValidation type="list" allowBlank="1" showInputMessage="1" showErrorMessage="1" xr:uid="{37AADCE7-25B1-48C1-9B16-53330F6C9E21}">
          <x14:formula1>
            <xm:f>'Tabla Valoración controles'!$D$13:$D$14</xm:f>
          </x14:formula1>
          <xm:sqref>W10:W69</xm:sqref>
        </x14:dataValidation>
        <x14:dataValidation type="list" allowBlank="1" showInputMessage="1" showErrorMessage="1" xr:uid="{DC5B7780-CA95-4A64-AE0A-A191135094AE}">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E16FF31D-B1C2-45E9-B876-250310B56465}">
          <x14:formula1>
            <xm:f>'Tabla Valoración controles'!$D$11:$D$12</xm:f>
          </x14:formula1>
          <xm:sqref>V10:V69</xm:sqref>
        </x14:dataValidation>
        <x14:dataValidation type="list" allowBlank="1" showInputMessage="1" showErrorMessage="1" xr:uid="{2B41E31C-4FA8-4800-8140-805F339001A5}">
          <x14:formula1>
            <xm:f>'Tabla Valoración controles'!$D$9:$D$10</xm:f>
          </x14:formula1>
          <xm:sqref>U10:U69</xm:sqref>
        </x14:dataValidation>
        <x14:dataValidation type="list" allowBlank="1" showInputMessage="1" showErrorMessage="1" xr:uid="{6D83149D-956A-4A0E-9638-05CE45688E4E}">
          <x14:formula1>
            <xm:f>'Tabla Valoración controles'!$D$7:$D$8</xm:f>
          </x14:formula1>
          <xm:sqref>S10:S69</xm:sqref>
        </x14:dataValidation>
        <x14:dataValidation type="list" allowBlank="1" showInputMessage="1" showErrorMessage="1" xr:uid="{CFA769A4-C497-4303-87DD-21AAE05E5DAD}">
          <x14:formula1>
            <xm:f>'Tabla Valoración controles'!$D$4:$D$6</xm:f>
          </x14:formula1>
          <xm:sqref>R10:R69</xm:sqref>
        </x14:dataValidation>
        <x14:dataValidation type="custom" allowBlank="1" showInputMessage="1" showErrorMessage="1" error="Recuerde que las acciones se generan bajo la medida de mitigar el riesgo" xr:uid="{CFCCECFC-E693-47FB-B3E6-2DE014CA115C}">
          <x14:formula1>
            <xm:f>IF(OR(AD10='Opciones Tratamiento'!$B$2,AD10='Opciones Tratamiento'!$B$3,AD10='Opciones Tratamiento'!$B$4),ISBLANK(AD10),ISTEXT(AD10))</xm:f>
          </x14:formula1>
          <xm:sqref>AG10:AG15 AG18:AG69</xm:sqref>
        </x14:dataValidation>
        <x14:dataValidation type="custom" allowBlank="1" showInputMessage="1" showErrorMessage="1" error="Recuerde que las acciones se generan bajo la medida de mitigar el riesgo" xr:uid="{98484736-538F-4A1C-B015-2E660BA4F260}">
          <x14:formula1>
            <xm:f>IF(OR(AD16='Opciones Tratamiento'!$B$2,AD16='Opciones Tratamiento'!$B$3,AD16='Opciones Tratamiento'!$B$4),ISBLANK(AD16),ISTEXT(AD16))</xm:f>
          </x14:formula1>
          <xm:sqref>AG17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BP72"/>
  <sheetViews>
    <sheetView topLeftCell="M6" zoomScale="70" zoomScaleNormal="70" workbookViewId="0">
      <selection activeCell="AF17" sqref="AF17"/>
    </sheetView>
  </sheetViews>
  <sheetFormatPr baseColWidth="10" defaultColWidth="11.453125" defaultRowHeight="14" x14ac:dyDescent="0.3"/>
  <cols>
    <col min="1" max="1" width="4" style="2" bestFit="1" customWidth="1"/>
    <col min="2" max="2" width="14.1796875" style="2" customWidth="1"/>
    <col min="3" max="3" width="13.1796875" style="2" customWidth="1"/>
    <col min="4" max="4" width="16.1796875" style="2" customWidth="1"/>
    <col min="5" max="5" width="32.453125" style="1" customWidth="1"/>
    <col min="6" max="6" width="19" style="5" customWidth="1"/>
    <col min="7" max="7" width="17.81640625" style="1" customWidth="1"/>
    <col min="8" max="8" width="16.54296875" style="1" customWidth="1"/>
    <col min="9" max="9" width="6.26953125" style="1" bestFit="1" customWidth="1"/>
    <col min="10" max="10" width="27.26953125" style="1" bestFit="1" customWidth="1"/>
    <col min="11" max="11" width="30.5429687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38.26953125" style="1" hidden="1" customWidth="1"/>
    <col min="25" max="25" width="8.7265625" style="1" customWidth="1"/>
    <col min="26" max="26" width="10.453125" style="1" customWidth="1"/>
    <col min="27" max="27" width="9.26953125" style="1" customWidth="1"/>
    <col min="28" max="28" width="9.1796875" style="1" customWidth="1"/>
    <col min="29" max="29" width="8.453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453125" style="1"/>
  </cols>
  <sheetData>
    <row r="1" spans="1:68" ht="16.5" customHeight="1" x14ac:dyDescent="0.3">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4" t="s">
        <v>43</v>
      </c>
      <c r="B4" s="185"/>
      <c r="C4" s="198" t="s">
        <v>253</v>
      </c>
      <c r="D4" s="199"/>
      <c r="E4" s="199"/>
      <c r="F4" s="199"/>
      <c r="G4" s="199"/>
      <c r="H4" s="199"/>
      <c r="I4" s="199"/>
      <c r="J4" s="199"/>
      <c r="K4" s="199"/>
      <c r="L4" s="199"/>
      <c r="M4" s="199"/>
      <c r="N4" s="200"/>
      <c r="O4" s="201"/>
      <c r="P4" s="201"/>
      <c r="Q4" s="20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4" t="s">
        <v>130</v>
      </c>
      <c r="B5" s="185"/>
      <c r="C5" s="198" t="s">
        <v>283</v>
      </c>
      <c r="D5" s="199"/>
      <c r="E5" s="199"/>
      <c r="F5" s="199"/>
      <c r="G5" s="199"/>
      <c r="H5" s="199"/>
      <c r="I5" s="199"/>
      <c r="J5" s="199"/>
      <c r="K5" s="199"/>
      <c r="L5" s="199"/>
      <c r="M5" s="199"/>
      <c r="N5" s="20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4" t="s">
        <v>44</v>
      </c>
      <c r="B6" s="185"/>
      <c r="C6" s="186" t="s">
        <v>284</v>
      </c>
      <c r="D6" s="187"/>
      <c r="E6" s="187"/>
      <c r="F6" s="187"/>
      <c r="G6" s="187"/>
      <c r="H6" s="187"/>
      <c r="I6" s="187"/>
      <c r="J6" s="187"/>
      <c r="K6" s="187"/>
      <c r="L6" s="187"/>
      <c r="M6" s="187"/>
      <c r="N6" s="18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0" t="s">
        <v>0</v>
      </c>
      <c r="B8" s="212" t="s">
        <v>2</v>
      </c>
      <c r="C8" s="203" t="s">
        <v>3</v>
      </c>
      <c r="D8" s="203" t="s">
        <v>42</v>
      </c>
      <c r="E8" s="213" t="s">
        <v>1</v>
      </c>
      <c r="F8" s="202" t="s">
        <v>50</v>
      </c>
      <c r="G8" s="203" t="s">
        <v>135</v>
      </c>
      <c r="H8" s="214" t="s">
        <v>33</v>
      </c>
      <c r="I8" s="206" t="s">
        <v>5</v>
      </c>
      <c r="J8" s="202" t="s">
        <v>87</v>
      </c>
      <c r="K8" s="202" t="s">
        <v>92</v>
      </c>
      <c r="L8" s="204" t="s">
        <v>45</v>
      </c>
      <c r="M8" s="206" t="s">
        <v>5</v>
      </c>
      <c r="N8" s="203" t="s">
        <v>48</v>
      </c>
      <c r="O8" s="208" t="s">
        <v>11</v>
      </c>
      <c r="P8" s="207" t="s">
        <v>163</v>
      </c>
      <c r="Q8" s="202" t="s">
        <v>12</v>
      </c>
      <c r="R8" s="207" t="s">
        <v>8</v>
      </c>
      <c r="S8" s="207"/>
      <c r="T8" s="207"/>
      <c r="U8" s="207"/>
      <c r="V8" s="207"/>
      <c r="W8" s="207"/>
      <c r="X8" s="215" t="s">
        <v>138</v>
      </c>
      <c r="Y8" s="215" t="s">
        <v>46</v>
      </c>
      <c r="Z8" s="215" t="s">
        <v>5</v>
      </c>
      <c r="AA8" s="215" t="s">
        <v>47</v>
      </c>
      <c r="AB8" s="215" t="s">
        <v>5</v>
      </c>
      <c r="AC8" s="215" t="s">
        <v>49</v>
      </c>
      <c r="AD8" s="208" t="s">
        <v>29</v>
      </c>
      <c r="AE8" s="207" t="s">
        <v>34</v>
      </c>
      <c r="AF8" s="207" t="s">
        <v>35</v>
      </c>
      <c r="AG8" s="207" t="s">
        <v>36</v>
      </c>
      <c r="AH8" s="207" t="s">
        <v>38</v>
      </c>
      <c r="AI8" s="207" t="s">
        <v>37</v>
      </c>
      <c r="AJ8" s="20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211"/>
      <c r="B9" s="212"/>
      <c r="C9" s="207"/>
      <c r="D9" s="207"/>
      <c r="E9" s="212"/>
      <c r="F9" s="203"/>
      <c r="G9" s="207"/>
      <c r="H9" s="203"/>
      <c r="I9" s="205"/>
      <c r="J9" s="203"/>
      <c r="K9" s="203"/>
      <c r="L9" s="205"/>
      <c r="M9" s="205"/>
      <c r="N9" s="207"/>
      <c r="O9" s="209"/>
      <c r="P9" s="207"/>
      <c r="Q9" s="203"/>
      <c r="R9" s="7" t="s">
        <v>13</v>
      </c>
      <c r="S9" s="7" t="s">
        <v>17</v>
      </c>
      <c r="T9" s="7" t="s">
        <v>28</v>
      </c>
      <c r="U9" s="7" t="s">
        <v>18</v>
      </c>
      <c r="V9" s="7" t="s">
        <v>21</v>
      </c>
      <c r="W9" s="7" t="s">
        <v>24</v>
      </c>
      <c r="X9" s="215"/>
      <c r="Y9" s="215"/>
      <c r="Z9" s="215"/>
      <c r="AA9" s="215"/>
      <c r="AB9" s="215"/>
      <c r="AC9" s="215"/>
      <c r="AD9" s="209"/>
      <c r="AE9" s="207"/>
      <c r="AF9" s="207"/>
      <c r="AG9" s="207"/>
      <c r="AH9" s="207"/>
      <c r="AI9" s="207"/>
      <c r="AJ9" s="20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35">
      <c r="A10" s="222">
        <v>1</v>
      </c>
      <c r="B10" s="225" t="s">
        <v>132</v>
      </c>
      <c r="C10" s="225" t="s">
        <v>330</v>
      </c>
      <c r="D10" s="225" t="s">
        <v>329</v>
      </c>
      <c r="E10" s="228" t="s">
        <v>411</v>
      </c>
      <c r="F10" s="225" t="s">
        <v>123</v>
      </c>
      <c r="G10" s="231">
        <v>12</v>
      </c>
      <c r="H10" s="234" t="str">
        <f>IF(G10&lt;=0,"",IF(G10&lt;=2,"Muy Baja",IF(G10&lt;=24,"Baja",IF(G10&lt;=500,"Media",IF(G10&lt;=5000,"Alta","Muy Alta")))))</f>
        <v>Baja</v>
      </c>
      <c r="I10" s="219">
        <f>IF(H10="","",IF(H10="Muy Baja",0.2,IF(H10="Baja",0.4,IF(H10="Media",0.6,IF(H10="Alta",0.8,IF(H10="Muy Alta",1,))))))</f>
        <v>0.4</v>
      </c>
      <c r="J10" s="237" t="s">
        <v>155</v>
      </c>
      <c r="K10" s="219"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4" t="str">
        <f>IF(OR(K10='Tabla Impacto'!$C$11,K10='Tabla Impacto'!$D$11),"Leve",IF(OR(K10='Tabla Impacto'!$C$12,K10='Tabla Impacto'!$D$12),"Menor",IF(OR(K10='Tabla Impacto'!$C$13,K10='Tabla Impacto'!$D$13),"Moderado",IF(OR(K10='Tabla Impacto'!$C$14,K10='Tabla Impacto'!$D$14),"Mayor",IF(OR(K10='Tabla Impacto'!$C$15,K10='Tabla Impacto'!$D$15),"Catastrófico","")))))</f>
        <v>Moderado</v>
      </c>
      <c r="M10" s="219">
        <f>IF(L10="","",IF(L10="Leve",0.2,IF(L10="Menor",0.4,IF(L10="Moderado",0.6,IF(L10="Mayor",0.8,IF(L10="Catastrófico",1,))))))</f>
        <v>0.6</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412</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23</v>
      </c>
      <c r="W10" s="126" t="s">
        <v>119</v>
      </c>
      <c r="X10" s="128">
        <f>IFERROR(IF(Q10="Probabilidad",(I10-(+I10*T10)),IF(Q10="Impacto",I10,"")),"")</f>
        <v>0.24</v>
      </c>
      <c r="Y10" s="129" t="str">
        <f>IFERROR(IF(X10="","",IF(X10&lt;=0.2,"Muy Baja",IF(X10&lt;=0.4,"Baja",IF(X10&lt;=0.6,"Media",IF(X10&lt;=0.8,"Alta","Muy Alta"))))),"")</f>
        <v>Baja</v>
      </c>
      <c r="Z10" s="130">
        <f>+X10</f>
        <v>0.24</v>
      </c>
      <c r="AA10" s="129" t="str">
        <f>IFERROR(IF(AB10="","",IF(AB10&lt;=0.2,"Leve",IF(AB10&lt;=0.4,"Menor",IF(AB10&lt;=0.6,"Moderado",IF(AB10&lt;=0.8,"Mayor","Catastrófico"))))),"")</f>
        <v>Moderado</v>
      </c>
      <c r="AB10" s="130">
        <f>IFERROR(IF(Q10="Impacto",(M10-(+M10*T10)),IF(Q10="Probabilidad",M10,"")),"")</f>
        <v>0.6</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428</v>
      </c>
      <c r="AF10" s="133" t="s">
        <v>252</v>
      </c>
      <c r="AG10" s="138" t="s">
        <v>499</v>
      </c>
      <c r="AH10" s="138" t="s">
        <v>239</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3"/>
      <c r="B11" s="226"/>
      <c r="C11" s="226"/>
      <c r="D11" s="226"/>
      <c r="E11" s="229"/>
      <c r="F11" s="226"/>
      <c r="G11" s="232"/>
      <c r="H11" s="235"/>
      <c r="I11" s="220"/>
      <c r="J11" s="238"/>
      <c r="K11" s="220">
        <f>IF(NOT(ISERROR(MATCH(J11,_xlfn.ANCHORARRAY(E22),0))),I24&amp;"Por favor no seleccionar los criterios de impacto",J11)</f>
        <v>0</v>
      </c>
      <c r="L11" s="235"/>
      <c r="M11" s="220"/>
      <c r="N11" s="217"/>
      <c r="O11" s="123">
        <v>2</v>
      </c>
      <c r="P11" s="124" t="s">
        <v>498</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23</v>
      </c>
      <c r="W11" s="126" t="s">
        <v>119</v>
      </c>
      <c r="X11" s="128">
        <f>IFERROR(IF(AND(Q10="Probabilidad",Q11="Probabilidad"),(Z10-(+Z10*T11)),IF(Q11="Probabilidad",(I10-(+I10*T11)),IF(Q11="Impacto",Z10,""))),"")</f>
        <v>0.14399999999999999</v>
      </c>
      <c r="Y11" s="129" t="str">
        <f t="shared" ref="Y11:Y69" si="1">IFERROR(IF(X11="","",IF(X11&lt;=0.2,"Muy Baja",IF(X11&lt;=0.4,"Baja",IF(X11&lt;=0.6,"Media",IF(X11&lt;=0.8,"Alta","Muy Alta"))))),"")</f>
        <v>Muy Baja</v>
      </c>
      <c r="Z11" s="130">
        <f t="shared" ref="Z11:Z15" si="2">+X11</f>
        <v>0.14399999999999999</v>
      </c>
      <c r="AA11" s="129" t="str">
        <f t="shared" ref="AA11:AA69" si="3">IFERROR(IF(AB11="","",IF(AB11&lt;=0.2,"Leve",IF(AB11&lt;=0.4,"Menor",IF(AB11&lt;=0.6,"Moderado",IF(AB11&lt;=0.8,"Mayor","Catastrófico"))))),"")</f>
        <v>Moderado</v>
      </c>
      <c r="AB11" s="130">
        <f>IFERROR(IF(AND(Q10="Impacto",Q11="Impacto"),(AB10-(+AB10*T11)),IF(Q11="Impacto",($M$10-(+$M$10*T11)),IF(Q11="Probabilidad",AB10,""))),"")</f>
        <v>0.6</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136</v>
      </c>
      <c r="AE11" s="133" t="s">
        <v>429</v>
      </c>
      <c r="AF11" s="133" t="s">
        <v>252</v>
      </c>
      <c r="AG11" s="138" t="s">
        <v>483</v>
      </c>
      <c r="AH11" s="138" t="s">
        <v>239</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3"/>
      <c r="B12" s="226"/>
      <c r="C12" s="226"/>
      <c r="D12" s="226"/>
      <c r="E12" s="229"/>
      <c r="F12" s="226"/>
      <c r="G12" s="232"/>
      <c r="H12" s="235"/>
      <c r="I12" s="220"/>
      <c r="J12" s="238"/>
      <c r="K12" s="220">
        <f>IF(NOT(ISERROR(MATCH(J12,_xlfn.ANCHORARRAY(E23),0))),I25&amp;"Por favor no seleccionar los criterios de impacto",J12)</f>
        <v>0</v>
      </c>
      <c r="L12" s="235"/>
      <c r="M12" s="220"/>
      <c r="N12" s="21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3"/>
      <c r="B13" s="226"/>
      <c r="C13" s="226"/>
      <c r="D13" s="226"/>
      <c r="E13" s="229"/>
      <c r="F13" s="226"/>
      <c r="G13" s="232"/>
      <c r="H13" s="235"/>
      <c r="I13" s="220"/>
      <c r="J13" s="238"/>
      <c r="K13" s="220">
        <f>IF(NOT(ISERROR(MATCH(J13,_xlfn.ANCHORARRAY(E24),0))),I26&amp;"Por favor no seleccionar los criterios de impacto",J13)</f>
        <v>0</v>
      </c>
      <c r="L13" s="235"/>
      <c r="M13" s="220"/>
      <c r="N13" s="21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3"/>
      <c r="B14" s="226"/>
      <c r="C14" s="226"/>
      <c r="D14" s="226"/>
      <c r="E14" s="229"/>
      <c r="F14" s="226"/>
      <c r="G14" s="232"/>
      <c r="H14" s="235"/>
      <c r="I14" s="220"/>
      <c r="J14" s="238"/>
      <c r="K14" s="220">
        <f>IF(NOT(ISERROR(MATCH(J14,_xlfn.ANCHORARRAY(E25),0))),I27&amp;"Por favor no seleccionar los criterios de impacto",J14)</f>
        <v>0</v>
      </c>
      <c r="L14" s="235"/>
      <c r="M14" s="220"/>
      <c r="N14" s="21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4"/>
      <c r="B15" s="227"/>
      <c r="C15" s="227"/>
      <c r="D15" s="227"/>
      <c r="E15" s="230"/>
      <c r="F15" s="227"/>
      <c r="G15" s="233"/>
      <c r="H15" s="236"/>
      <c r="I15" s="221"/>
      <c r="J15" s="239"/>
      <c r="K15" s="221">
        <f>IF(NOT(ISERROR(MATCH(J15,_xlfn.ANCHORARRAY(E26),0))),I28&amp;"Por favor no seleccionar los criterios de impacto",J15)</f>
        <v>0</v>
      </c>
      <c r="L15" s="236"/>
      <c r="M15" s="221"/>
      <c r="N15" s="21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2">
        <v>2</v>
      </c>
      <c r="B16" s="225" t="s">
        <v>134</v>
      </c>
      <c r="C16" s="225" t="s">
        <v>325</v>
      </c>
      <c r="D16" s="225" t="s">
        <v>324</v>
      </c>
      <c r="E16" s="228" t="s">
        <v>414</v>
      </c>
      <c r="F16" s="225" t="s">
        <v>123</v>
      </c>
      <c r="G16" s="231">
        <v>720</v>
      </c>
      <c r="H16" s="234" t="str">
        <f>IF(G16&lt;=0,"",IF(G16&lt;=2,"Muy Baja",IF(G16&lt;=24,"Baja",IF(G16&lt;=500,"Media",IF(G16&lt;=5000,"Alta","Muy Alta")))))</f>
        <v>Alta</v>
      </c>
      <c r="I16" s="219">
        <f>IF(H16="","",IF(H16="Muy Baja",0.2,IF(H16="Baja",0.4,IF(H16="Media",0.6,IF(H16="Alta",0.8,IF(H16="Muy Alta",1,))))))</f>
        <v>0.8</v>
      </c>
      <c r="J16" s="237" t="s">
        <v>156</v>
      </c>
      <c r="K16" s="219"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4" t="str">
        <f>IF(OR(K16='Tabla Impacto'!$C$11,K16='Tabla Impacto'!$D$11),"Leve",IF(OR(K16='Tabla Impacto'!$C$12,K16='Tabla Impacto'!$D$12),"Menor",IF(OR(K16='Tabla Impacto'!$C$13,K16='Tabla Impacto'!$D$13),"Moderado",IF(OR(K16='Tabla Impacto'!$C$14,K16='Tabla Impacto'!$D$14),"Mayor",IF(OR(K16='Tabla Impacto'!$C$15,K16='Tabla Impacto'!$D$15),"Catastrófico","")))))</f>
        <v>Mayor</v>
      </c>
      <c r="M16" s="219">
        <f>IF(L16="","",IF(L16="Leve",0.2,IF(L16="Menor",0.4,IF(L16="Moderado",0.6,IF(L16="Mayor",0.8,IF(L16="Catastrófico",1,))))))</f>
        <v>0.8</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505</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IFERROR(IF(AB16="","",IF(AB16&lt;=0.2,"Leve",IF(AB16&lt;=0.4,"Menor",IF(AB16&lt;=0.6,"Moderado",IF(AB16&lt;=0.8,"Mayor","Catastrófico"))))),"")</f>
        <v>Mayor</v>
      </c>
      <c r="AB16" s="130">
        <f>IFERROR(IF(Q16="Impacto",(M16-(+M16*T16)),IF(Q16="Probabilidad",M16,"")),"")</f>
        <v>0.8</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413</v>
      </c>
      <c r="AF16" s="133" t="s">
        <v>506</v>
      </c>
      <c r="AG16" s="135" t="s">
        <v>221</v>
      </c>
      <c r="AH16" s="135" t="s">
        <v>239</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3"/>
      <c r="B17" s="226"/>
      <c r="C17" s="226"/>
      <c r="D17" s="226"/>
      <c r="E17" s="229"/>
      <c r="F17" s="226"/>
      <c r="G17" s="232"/>
      <c r="H17" s="235"/>
      <c r="I17" s="220"/>
      <c r="J17" s="238"/>
      <c r="K17" s="220">
        <f>IF(NOT(ISERROR(MATCH(J17,_xlfn.ANCHORARRAY(E28),0))),I30&amp;"Por favor no seleccionar los criterios de impacto",J17)</f>
        <v>0</v>
      </c>
      <c r="L17" s="235"/>
      <c r="M17" s="220"/>
      <c r="N17" s="217"/>
      <c r="O17" s="123">
        <v>2</v>
      </c>
      <c r="P17" s="124" t="s">
        <v>508</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0.28799999999999998</v>
      </c>
      <c r="Y17" s="129" t="str">
        <f t="shared" si="1"/>
        <v>Baja</v>
      </c>
      <c r="Z17" s="130">
        <f t="shared" ref="Z17:Z21" si="9">+X17</f>
        <v>0.28799999999999998</v>
      </c>
      <c r="AA17" s="129" t="str">
        <f t="shared" si="3"/>
        <v>Moderado</v>
      </c>
      <c r="AB17" s="130">
        <f>IFERROR(IF(AND(Q16="Impacto",Q17="Impacto"),(AB10-(+AB10*T17)),IF(Q17="Impacto",($M$16-(+$M$16*T17)),IF(Q17="Probabilidad",AB10,""))),"")</f>
        <v>0.6</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136</v>
      </c>
      <c r="AE17" s="133" t="s">
        <v>509</v>
      </c>
      <c r="AF17" s="133" t="s">
        <v>507</v>
      </c>
      <c r="AG17" s="135" t="s">
        <v>221</v>
      </c>
      <c r="AH17" s="135" t="s">
        <v>239</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3"/>
      <c r="B18" s="226"/>
      <c r="C18" s="226"/>
      <c r="D18" s="226"/>
      <c r="E18" s="229"/>
      <c r="F18" s="226"/>
      <c r="G18" s="232"/>
      <c r="H18" s="235"/>
      <c r="I18" s="220"/>
      <c r="J18" s="238"/>
      <c r="K18" s="220">
        <f>IF(NOT(ISERROR(MATCH(J18,_xlfn.ANCHORARRAY(E29),0))),I31&amp;"Por favor no seleccionar los criterios de impacto",J18)</f>
        <v>0</v>
      </c>
      <c r="L18" s="235"/>
      <c r="M18" s="220"/>
      <c r="N18" s="21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3"/>
      <c r="B19" s="226"/>
      <c r="C19" s="226"/>
      <c r="D19" s="226"/>
      <c r="E19" s="229"/>
      <c r="F19" s="226"/>
      <c r="G19" s="232"/>
      <c r="H19" s="235"/>
      <c r="I19" s="220"/>
      <c r="J19" s="238"/>
      <c r="K19" s="220">
        <f>IF(NOT(ISERROR(MATCH(J19,_xlfn.ANCHORARRAY(E30),0))),I32&amp;"Por favor no seleccionar los criterios de impacto",J19)</f>
        <v>0</v>
      </c>
      <c r="L19" s="235"/>
      <c r="M19" s="220"/>
      <c r="N19" s="21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3"/>
      <c r="B20" s="226"/>
      <c r="C20" s="226"/>
      <c r="D20" s="226"/>
      <c r="E20" s="229"/>
      <c r="F20" s="226"/>
      <c r="G20" s="232"/>
      <c r="H20" s="235"/>
      <c r="I20" s="220"/>
      <c r="J20" s="238"/>
      <c r="K20" s="220">
        <f>IF(NOT(ISERROR(MATCH(J20,_xlfn.ANCHORARRAY(E31),0))),I33&amp;"Por favor no seleccionar los criterios de impacto",J20)</f>
        <v>0</v>
      </c>
      <c r="L20" s="235"/>
      <c r="M20" s="220"/>
      <c r="N20" s="21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4"/>
      <c r="B21" s="227"/>
      <c r="C21" s="227"/>
      <c r="D21" s="227"/>
      <c r="E21" s="230"/>
      <c r="F21" s="227"/>
      <c r="G21" s="233"/>
      <c r="H21" s="236"/>
      <c r="I21" s="221"/>
      <c r="J21" s="239"/>
      <c r="K21" s="221">
        <f>IF(NOT(ISERROR(MATCH(J21,_xlfn.ANCHORARRAY(E32),0))),I34&amp;"Por favor no seleccionar los criterios de impacto",J21)</f>
        <v>0</v>
      </c>
      <c r="L21" s="236"/>
      <c r="M21" s="221"/>
      <c r="N21" s="21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2">
        <v>3</v>
      </c>
      <c r="B22" s="225"/>
      <c r="C22" s="225"/>
      <c r="D22" s="225"/>
      <c r="E22" s="228"/>
      <c r="F22" s="225"/>
      <c r="G22" s="231"/>
      <c r="H22" s="234" t="str">
        <f>IF(G22&lt;=0,"",IF(G22&lt;=2,"Muy Baja",IF(G22&lt;=24,"Baja",IF(G22&lt;=500,"Media",IF(G22&lt;=5000,"Alta","Muy Alta")))))</f>
        <v/>
      </c>
      <c r="I22" s="219" t="str">
        <f>IF(H22="","",IF(H22="Muy Baja",0.2,IF(H22="Baja",0.4,IF(H22="Media",0.6,IF(H22="Alta",0.8,IF(H22="Muy Alta",1,))))))</f>
        <v/>
      </c>
      <c r="J22" s="237"/>
      <c r="K22" s="219">
        <f>IF(NOT(ISERROR(MATCH(J22,'Tabla Impacto'!$B$221:$B$223,0))),'Tabla Impacto'!$F$223&amp;"Por favor no seleccionar los criterios de impacto(Afectación Económica o presupuestal y Pérdida Reputacional)",J22)</f>
        <v>0</v>
      </c>
      <c r="L22" s="234" t="str">
        <f>IF(OR(K22='Tabla Impacto'!$C$11,K22='Tabla Impacto'!$D$11),"Leve",IF(OR(K22='Tabla Impacto'!$C$12,K22='Tabla Impacto'!$D$12),"Menor",IF(OR(K22='Tabla Impacto'!$C$13,K22='Tabla Impacto'!$D$13),"Moderado",IF(OR(K22='Tabla Impacto'!$C$14,K22='Tabla Impacto'!$D$14),"Mayor",IF(OR(K22='Tabla Impacto'!$C$15,K22='Tabla Impacto'!$D$15),"Catastrófico","")))))</f>
        <v/>
      </c>
      <c r="M22" s="219" t="str">
        <f>IF(L22="","",IF(L22="Leve",0.2,IF(L22="Menor",0.4,IF(L22="Moderado",0.6,IF(L22="Mayor",0.8,IF(L22="Catastrófico",1,))))))</f>
        <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24"/>
      <c r="AF22" s="133"/>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3"/>
      <c r="B23" s="226"/>
      <c r="C23" s="226"/>
      <c r="D23" s="226"/>
      <c r="E23" s="229"/>
      <c r="F23" s="226"/>
      <c r="G23" s="232"/>
      <c r="H23" s="235"/>
      <c r="I23" s="220"/>
      <c r="J23" s="238"/>
      <c r="K23" s="220">
        <f t="shared" ref="K23:K27" si="15">IF(NOT(ISERROR(MATCH(J23,_xlfn.ANCHORARRAY(E34),0))),I36&amp;"Por favor no seleccionar los criterios de impacto",J23)</f>
        <v>0</v>
      </c>
      <c r="L23" s="235"/>
      <c r="M23" s="220"/>
      <c r="N23" s="21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3"/>
      <c r="B24" s="226"/>
      <c r="C24" s="226"/>
      <c r="D24" s="226"/>
      <c r="E24" s="229"/>
      <c r="F24" s="226"/>
      <c r="G24" s="232"/>
      <c r="H24" s="235"/>
      <c r="I24" s="220"/>
      <c r="J24" s="238"/>
      <c r="K24" s="220">
        <f t="shared" si="15"/>
        <v>0</v>
      </c>
      <c r="L24" s="235"/>
      <c r="M24" s="220"/>
      <c r="N24" s="21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3"/>
      <c r="B25" s="226"/>
      <c r="C25" s="226"/>
      <c r="D25" s="226"/>
      <c r="E25" s="229"/>
      <c r="F25" s="226"/>
      <c r="G25" s="232"/>
      <c r="H25" s="235"/>
      <c r="I25" s="220"/>
      <c r="J25" s="238"/>
      <c r="K25" s="220">
        <f t="shared" si="15"/>
        <v>0</v>
      </c>
      <c r="L25" s="235"/>
      <c r="M25" s="220"/>
      <c r="N25" s="21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3"/>
      <c r="B26" s="226"/>
      <c r="C26" s="226"/>
      <c r="D26" s="226"/>
      <c r="E26" s="229"/>
      <c r="F26" s="226"/>
      <c r="G26" s="232"/>
      <c r="H26" s="235"/>
      <c r="I26" s="220"/>
      <c r="J26" s="238"/>
      <c r="K26" s="220">
        <f t="shared" si="15"/>
        <v>0</v>
      </c>
      <c r="L26" s="235"/>
      <c r="M26" s="220"/>
      <c r="N26" s="21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4"/>
      <c r="B27" s="227"/>
      <c r="C27" s="227"/>
      <c r="D27" s="227"/>
      <c r="E27" s="230"/>
      <c r="F27" s="227"/>
      <c r="G27" s="233"/>
      <c r="H27" s="236"/>
      <c r="I27" s="221"/>
      <c r="J27" s="239"/>
      <c r="K27" s="221">
        <f t="shared" si="15"/>
        <v>0</v>
      </c>
      <c r="L27" s="236"/>
      <c r="M27" s="221"/>
      <c r="N27" s="21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2">
        <v>4</v>
      </c>
      <c r="B28" s="225"/>
      <c r="C28" s="225"/>
      <c r="D28" s="225"/>
      <c r="E28" s="228"/>
      <c r="F28" s="225"/>
      <c r="G28" s="231"/>
      <c r="H28" s="234" t="str">
        <f>IF(G28&lt;=0,"",IF(G28&lt;=2,"Muy Baja",IF(G28&lt;=24,"Baja",IF(G28&lt;=500,"Media",IF(G28&lt;=5000,"Alta","Muy Alta")))))</f>
        <v/>
      </c>
      <c r="I28" s="219" t="str">
        <f>IF(H28="","",IF(H28="Muy Baja",0.2,IF(H28="Baja",0.4,IF(H28="Media",0.6,IF(H28="Alta",0.8,IF(H28="Muy Alta",1,))))))</f>
        <v/>
      </c>
      <c r="J28" s="237"/>
      <c r="K28" s="219">
        <f>IF(NOT(ISERROR(MATCH(J28,'Tabla Impacto'!$B$221:$B$223,0))),'Tabla Impacto'!$F$223&amp;"Por favor no seleccionar los criterios de impacto(Afectación Económica o presupuestal y Pérdida Reputacional)",J28)</f>
        <v>0</v>
      </c>
      <c r="L28" s="234" t="str">
        <f>IF(OR(K28='Tabla Impacto'!$C$11,K28='Tabla Impacto'!$D$11),"Leve",IF(OR(K28='Tabla Impacto'!$C$12,K28='Tabla Impacto'!$D$12),"Menor",IF(OR(K28='Tabla Impacto'!$C$13,K28='Tabla Impacto'!$D$13),"Moderado",IF(OR(K28='Tabla Impacto'!$C$14,K28='Tabla Impacto'!$D$14),"Mayor",IF(OR(K28='Tabla Impacto'!$C$15,K28='Tabla Impacto'!$D$15),"Catastrófico","")))))</f>
        <v/>
      </c>
      <c r="M28" s="219" t="str">
        <f>IF(L28="","",IF(L28="Leve",0.2,IF(L28="Menor",0.4,IF(L28="Moderado",0.6,IF(L28="Mayor",0.8,IF(L28="Catastrófico",1,))))))</f>
        <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24"/>
      <c r="AF28" s="133"/>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3"/>
      <c r="B29" s="226"/>
      <c r="C29" s="226"/>
      <c r="D29" s="226"/>
      <c r="E29" s="229"/>
      <c r="F29" s="226"/>
      <c r="G29" s="232"/>
      <c r="H29" s="235"/>
      <c r="I29" s="220"/>
      <c r="J29" s="238"/>
      <c r="K29" s="220">
        <f t="shared" ref="K29:K33" si="23">IF(NOT(ISERROR(MATCH(J29,_xlfn.ANCHORARRAY(E40),0))),I42&amp;"Por favor no seleccionar los criterios de impacto",J29)</f>
        <v>0</v>
      </c>
      <c r="L29" s="235"/>
      <c r="M29" s="220"/>
      <c r="N29" s="21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3"/>
      <c r="B30" s="226"/>
      <c r="C30" s="226"/>
      <c r="D30" s="226"/>
      <c r="E30" s="229"/>
      <c r="F30" s="226"/>
      <c r="G30" s="232"/>
      <c r="H30" s="235"/>
      <c r="I30" s="220"/>
      <c r="J30" s="238"/>
      <c r="K30" s="220">
        <f t="shared" si="23"/>
        <v>0</v>
      </c>
      <c r="L30" s="235"/>
      <c r="M30" s="220"/>
      <c r="N30" s="21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3"/>
      <c r="B31" s="226"/>
      <c r="C31" s="226"/>
      <c r="D31" s="226"/>
      <c r="E31" s="229"/>
      <c r="F31" s="226"/>
      <c r="G31" s="232"/>
      <c r="H31" s="235"/>
      <c r="I31" s="220"/>
      <c r="J31" s="238"/>
      <c r="K31" s="220">
        <f t="shared" si="23"/>
        <v>0</v>
      </c>
      <c r="L31" s="235"/>
      <c r="M31" s="220"/>
      <c r="N31" s="21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3"/>
      <c r="B32" s="226"/>
      <c r="C32" s="226"/>
      <c r="D32" s="226"/>
      <c r="E32" s="229"/>
      <c r="F32" s="226"/>
      <c r="G32" s="232"/>
      <c r="H32" s="235"/>
      <c r="I32" s="220"/>
      <c r="J32" s="238"/>
      <c r="K32" s="220">
        <f t="shared" si="23"/>
        <v>0</v>
      </c>
      <c r="L32" s="235"/>
      <c r="M32" s="220"/>
      <c r="N32" s="21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4"/>
      <c r="B33" s="227"/>
      <c r="C33" s="227"/>
      <c r="D33" s="227"/>
      <c r="E33" s="230"/>
      <c r="F33" s="227"/>
      <c r="G33" s="233"/>
      <c r="H33" s="236"/>
      <c r="I33" s="221"/>
      <c r="J33" s="239"/>
      <c r="K33" s="221">
        <f t="shared" si="23"/>
        <v>0</v>
      </c>
      <c r="L33" s="236"/>
      <c r="M33" s="221"/>
      <c r="N33" s="21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2">
        <v>5</v>
      </c>
      <c r="B34" s="225"/>
      <c r="C34" s="225"/>
      <c r="D34" s="225"/>
      <c r="E34" s="228"/>
      <c r="F34" s="225"/>
      <c r="G34" s="231"/>
      <c r="H34" s="234" t="str">
        <f>IF(G34&lt;=0,"",IF(G34&lt;=2,"Muy Baja",IF(G34&lt;=24,"Baja",IF(G34&lt;=500,"Media",IF(G34&lt;=5000,"Alta","Muy Alta")))))</f>
        <v/>
      </c>
      <c r="I34" s="219" t="str">
        <f>IF(H34="","",IF(H34="Muy Baja",0.2,IF(H34="Baja",0.4,IF(H34="Media",0.6,IF(H34="Alta",0.8,IF(H34="Muy Alta",1,))))))</f>
        <v/>
      </c>
      <c r="J34" s="237"/>
      <c r="K34" s="219">
        <f>IF(NOT(ISERROR(MATCH(J34,'Tabla Impacto'!$B$221:$B$223,0))),'Tabla Impacto'!$F$223&amp;"Por favor no seleccionar los criterios de impacto(Afectación Económica o presupuestal y Pérdida Reputacional)",J34)</f>
        <v>0</v>
      </c>
      <c r="L34" s="234" t="str">
        <f>IF(OR(K34='Tabla Impacto'!$C$11,K34='Tabla Impacto'!$D$11),"Leve",IF(OR(K34='Tabla Impacto'!$C$12,K34='Tabla Impacto'!$D$12),"Menor",IF(OR(K34='Tabla Impacto'!$C$13,K34='Tabla Impacto'!$D$13),"Moderado",IF(OR(K34='Tabla Impacto'!$C$14,K34='Tabla Impacto'!$D$14),"Mayor",IF(OR(K34='Tabla Impacto'!$C$15,K34='Tabla Impacto'!$D$15),"Catastrófico","")))))</f>
        <v/>
      </c>
      <c r="M34" s="219" t="str">
        <f>IF(L34="","",IF(L34="Leve",0.2,IF(L34="Menor",0.4,IF(L34="Moderado",0.6,IF(L34="Mayor",0.8,IF(L34="Catastrófico",1,))))))</f>
        <v/>
      </c>
      <c r="N34" s="21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3"/>
      <c r="B35" s="226"/>
      <c r="C35" s="226"/>
      <c r="D35" s="226"/>
      <c r="E35" s="229"/>
      <c r="F35" s="226"/>
      <c r="G35" s="232"/>
      <c r="H35" s="235"/>
      <c r="I35" s="220"/>
      <c r="J35" s="238"/>
      <c r="K35" s="220">
        <f t="shared" ref="K35:K39" si="31">IF(NOT(ISERROR(MATCH(J35,_xlfn.ANCHORARRAY(E46),0))),I48&amp;"Por favor no seleccionar los criterios de impacto",J35)</f>
        <v>0</v>
      </c>
      <c r="L35" s="235"/>
      <c r="M35" s="220"/>
      <c r="N35" s="21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3"/>
      <c r="B36" s="226"/>
      <c r="C36" s="226"/>
      <c r="D36" s="226"/>
      <c r="E36" s="229"/>
      <c r="F36" s="226"/>
      <c r="G36" s="232"/>
      <c r="H36" s="235"/>
      <c r="I36" s="220"/>
      <c r="J36" s="238"/>
      <c r="K36" s="220">
        <f t="shared" si="31"/>
        <v>0</v>
      </c>
      <c r="L36" s="235"/>
      <c r="M36" s="220"/>
      <c r="N36" s="21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3"/>
      <c r="B37" s="226"/>
      <c r="C37" s="226"/>
      <c r="D37" s="226"/>
      <c r="E37" s="229"/>
      <c r="F37" s="226"/>
      <c r="G37" s="232"/>
      <c r="H37" s="235"/>
      <c r="I37" s="220"/>
      <c r="J37" s="238"/>
      <c r="K37" s="220">
        <f t="shared" si="31"/>
        <v>0</v>
      </c>
      <c r="L37" s="235"/>
      <c r="M37" s="220"/>
      <c r="N37" s="21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3"/>
      <c r="B38" s="226"/>
      <c r="C38" s="226"/>
      <c r="D38" s="226"/>
      <c r="E38" s="229"/>
      <c r="F38" s="226"/>
      <c r="G38" s="232"/>
      <c r="H38" s="235"/>
      <c r="I38" s="220"/>
      <c r="J38" s="238"/>
      <c r="K38" s="220">
        <f t="shared" si="31"/>
        <v>0</v>
      </c>
      <c r="L38" s="235"/>
      <c r="M38" s="220"/>
      <c r="N38" s="21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4"/>
      <c r="B39" s="227"/>
      <c r="C39" s="227"/>
      <c r="D39" s="227"/>
      <c r="E39" s="230"/>
      <c r="F39" s="227"/>
      <c r="G39" s="233"/>
      <c r="H39" s="236"/>
      <c r="I39" s="221"/>
      <c r="J39" s="239"/>
      <c r="K39" s="221">
        <f t="shared" si="31"/>
        <v>0</v>
      </c>
      <c r="L39" s="236"/>
      <c r="M39" s="221"/>
      <c r="N39" s="21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2">
        <v>6</v>
      </c>
      <c r="B40" s="225"/>
      <c r="C40" s="225"/>
      <c r="D40" s="225"/>
      <c r="E40" s="228"/>
      <c r="F40" s="225"/>
      <c r="G40" s="231"/>
      <c r="H40" s="234" t="str">
        <f>IF(G40&lt;=0,"",IF(G40&lt;=2,"Muy Baja",IF(G40&lt;=24,"Baja",IF(G40&lt;=500,"Media",IF(G40&lt;=5000,"Alta","Muy Alta")))))</f>
        <v/>
      </c>
      <c r="I40" s="219" t="str">
        <f>IF(H40="","",IF(H40="Muy Baja",0.2,IF(H40="Baja",0.4,IF(H40="Media",0.6,IF(H40="Alta",0.8,IF(H40="Muy Alta",1,))))))</f>
        <v/>
      </c>
      <c r="J40" s="237"/>
      <c r="K40" s="219">
        <f>IF(NOT(ISERROR(MATCH(J40,'Tabla Impacto'!$B$221:$B$223,0))),'Tabla Impacto'!$F$223&amp;"Por favor no seleccionar los criterios de impacto(Afectación Económica o presupuestal y Pérdida Reputacional)",J40)</f>
        <v>0</v>
      </c>
      <c r="L40" s="234" t="str">
        <f>IF(OR(K40='Tabla Impacto'!$C$11,K40='Tabla Impacto'!$D$11),"Leve",IF(OR(K40='Tabla Impacto'!$C$12,K40='Tabla Impacto'!$D$12),"Menor",IF(OR(K40='Tabla Impacto'!$C$13,K40='Tabla Impacto'!$D$13),"Moderado",IF(OR(K40='Tabla Impacto'!$C$14,K40='Tabla Impacto'!$D$14),"Mayor",IF(OR(K40='Tabla Impacto'!$C$15,K40='Tabla Impacto'!$D$15),"Catastrófico","")))))</f>
        <v/>
      </c>
      <c r="M40" s="219" t="str">
        <f>IF(L40="","",IF(L40="Leve",0.2,IF(L40="Menor",0.4,IF(L40="Moderado",0.6,IF(L40="Mayor",0.8,IF(L40="Catastrófico",1,))))))</f>
        <v/>
      </c>
      <c r="N40" s="21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3"/>
      <c r="B41" s="226"/>
      <c r="C41" s="226"/>
      <c r="D41" s="226"/>
      <c r="E41" s="229"/>
      <c r="F41" s="226"/>
      <c r="G41" s="232"/>
      <c r="H41" s="235"/>
      <c r="I41" s="220"/>
      <c r="J41" s="238"/>
      <c r="K41" s="220">
        <f t="shared" ref="K41:K45" si="39">IF(NOT(ISERROR(MATCH(J41,_xlfn.ANCHORARRAY(E52),0))),I54&amp;"Por favor no seleccionar los criterios de impacto",J41)</f>
        <v>0</v>
      </c>
      <c r="L41" s="235"/>
      <c r="M41" s="220"/>
      <c r="N41" s="21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3"/>
      <c r="B42" s="226"/>
      <c r="C42" s="226"/>
      <c r="D42" s="226"/>
      <c r="E42" s="229"/>
      <c r="F42" s="226"/>
      <c r="G42" s="232"/>
      <c r="H42" s="235"/>
      <c r="I42" s="220"/>
      <c r="J42" s="238"/>
      <c r="K42" s="220">
        <f t="shared" si="39"/>
        <v>0</v>
      </c>
      <c r="L42" s="235"/>
      <c r="M42" s="220"/>
      <c r="N42" s="21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3"/>
      <c r="B43" s="226"/>
      <c r="C43" s="226"/>
      <c r="D43" s="226"/>
      <c r="E43" s="229"/>
      <c r="F43" s="226"/>
      <c r="G43" s="232"/>
      <c r="H43" s="235"/>
      <c r="I43" s="220"/>
      <c r="J43" s="238"/>
      <c r="K43" s="220">
        <f t="shared" si="39"/>
        <v>0</v>
      </c>
      <c r="L43" s="235"/>
      <c r="M43" s="220"/>
      <c r="N43" s="21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3"/>
      <c r="B44" s="226"/>
      <c r="C44" s="226"/>
      <c r="D44" s="226"/>
      <c r="E44" s="229"/>
      <c r="F44" s="226"/>
      <c r="G44" s="232"/>
      <c r="H44" s="235"/>
      <c r="I44" s="220"/>
      <c r="J44" s="238"/>
      <c r="K44" s="220">
        <f t="shared" si="39"/>
        <v>0</v>
      </c>
      <c r="L44" s="235"/>
      <c r="M44" s="220"/>
      <c r="N44" s="21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4"/>
      <c r="B45" s="227"/>
      <c r="C45" s="227"/>
      <c r="D45" s="227"/>
      <c r="E45" s="230"/>
      <c r="F45" s="227"/>
      <c r="G45" s="233"/>
      <c r="H45" s="236"/>
      <c r="I45" s="221"/>
      <c r="J45" s="239"/>
      <c r="K45" s="221">
        <f t="shared" si="39"/>
        <v>0</v>
      </c>
      <c r="L45" s="236"/>
      <c r="M45" s="221"/>
      <c r="N45" s="21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2">
        <v>7</v>
      </c>
      <c r="B46" s="225"/>
      <c r="C46" s="225"/>
      <c r="D46" s="225"/>
      <c r="E46" s="228"/>
      <c r="F46" s="225"/>
      <c r="G46" s="231"/>
      <c r="H46" s="234" t="str">
        <f>IF(G46&lt;=0,"",IF(G46&lt;=2,"Muy Baja",IF(G46&lt;=24,"Baja",IF(G46&lt;=500,"Media",IF(G46&lt;=5000,"Alta","Muy Alta")))))</f>
        <v/>
      </c>
      <c r="I46" s="219" t="str">
        <f>IF(H46="","",IF(H46="Muy Baja",0.2,IF(H46="Baja",0.4,IF(H46="Media",0.6,IF(H46="Alta",0.8,IF(H46="Muy Alta",1,))))))</f>
        <v/>
      </c>
      <c r="J46" s="237"/>
      <c r="K46" s="219">
        <f>IF(NOT(ISERROR(MATCH(J46,'Tabla Impacto'!$B$221:$B$223,0))),'Tabla Impacto'!$F$223&amp;"Por favor no seleccionar los criterios de impacto(Afectación Económica o presupuestal y Pérdida Reputacional)",J46)</f>
        <v>0</v>
      </c>
      <c r="L46" s="234" t="str">
        <f>IF(OR(K46='Tabla Impacto'!$C$11,K46='Tabla Impacto'!$D$11),"Leve",IF(OR(K46='Tabla Impacto'!$C$12,K46='Tabla Impacto'!$D$12),"Menor",IF(OR(K46='Tabla Impacto'!$C$13,K46='Tabla Impacto'!$D$13),"Moderado",IF(OR(K46='Tabla Impacto'!$C$14,K46='Tabla Impacto'!$D$14),"Mayor",IF(OR(K46='Tabla Impacto'!$C$15,K46='Tabla Impacto'!$D$15),"Catastrófico","")))))</f>
        <v/>
      </c>
      <c r="M46" s="219" t="str">
        <f>IF(L46="","",IF(L46="Leve",0.2,IF(L46="Menor",0.4,IF(L46="Moderado",0.6,IF(L46="Mayor",0.8,IF(L46="Catastrófico",1,))))))</f>
        <v/>
      </c>
      <c r="N46" s="21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3"/>
      <c r="B47" s="226"/>
      <c r="C47" s="226"/>
      <c r="D47" s="226"/>
      <c r="E47" s="229"/>
      <c r="F47" s="226"/>
      <c r="G47" s="232"/>
      <c r="H47" s="235"/>
      <c r="I47" s="220"/>
      <c r="J47" s="238"/>
      <c r="K47" s="220">
        <f t="shared" ref="K47:K51" si="47">IF(NOT(ISERROR(MATCH(J47,_xlfn.ANCHORARRAY(E58),0))),I60&amp;"Por favor no seleccionar los criterios de impacto",J47)</f>
        <v>0</v>
      </c>
      <c r="L47" s="235"/>
      <c r="M47" s="220"/>
      <c r="N47" s="21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3"/>
      <c r="B48" s="226"/>
      <c r="C48" s="226"/>
      <c r="D48" s="226"/>
      <c r="E48" s="229"/>
      <c r="F48" s="226"/>
      <c r="G48" s="232"/>
      <c r="H48" s="235"/>
      <c r="I48" s="220"/>
      <c r="J48" s="238"/>
      <c r="K48" s="220">
        <f t="shared" si="47"/>
        <v>0</v>
      </c>
      <c r="L48" s="235"/>
      <c r="M48" s="220"/>
      <c r="N48" s="21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3"/>
      <c r="B49" s="226"/>
      <c r="C49" s="226"/>
      <c r="D49" s="226"/>
      <c r="E49" s="229"/>
      <c r="F49" s="226"/>
      <c r="G49" s="232"/>
      <c r="H49" s="235"/>
      <c r="I49" s="220"/>
      <c r="J49" s="238"/>
      <c r="K49" s="220">
        <f t="shared" si="47"/>
        <v>0</v>
      </c>
      <c r="L49" s="235"/>
      <c r="M49" s="220"/>
      <c r="N49" s="21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3"/>
      <c r="B50" s="226"/>
      <c r="C50" s="226"/>
      <c r="D50" s="226"/>
      <c r="E50" s="229"/>
      <c r="F50" s="226"/>
      <c r="G50" s="232"/>
      <c r="H50" s="235"/>
      <c r="I50" s="220"/>
      <c r="J50" s="238"/>
      <c r="K50" s="220">
        <f t="shared" si="47"/>
        <v>0</v>
      </c>
      <c r="L50" s="235"/>
      <c r="M50" s="220"/>
      <c r="N50" s="21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4"/>
      <c r="B51" s="227"/>
      <c r="C51" s="227"/>
      <c r="D51" s="227"/>
      <c r="E51" s="230"/>
      <c r="F51" s="227"/>
      <c r="G51" s="233"/>
      <c r="H51" s="236"/>
      <c r="I51" s="221"/>
      <c r="J51" s="239"/>
      <c r="K51" s="221">
        <f t="shared" si="47"/>
        <v>0</v>
      </c>
      <c r="L51" s="236"/>
      <c r="M51" s="221"/>
      <c r="N51" s="21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2">
        <v>8</v>
      </c>
      <c r="B52" s="225"/>
      <c r="C52" s="225"/>
      <c r="D52" s="225"/>
      <c r="E52" s="228"/>
      <c r="F52" s="225"/>
      <c r="G52" s="231"/>
      <c r="H52" s="234" t="str">
        <f>IF(G52&lt;=0,"",IF(G52&lt;=2,"Muy Baja",IF(G52&lt;=24,"Baja",IF(G52&lt;=500,"Media",IF(G52&lt;=5000,"Alta","Muy Alta")))))</f>
        <v/>
      </c>
      <c r="I52" s="219" t="str">
        <f>IF(H52="","",IF(H52="Muy Baja",0.2,IF(H52="Baja",0.4,IF(H52="Media",0.6,IF(H52="Alta",0.8,IF(H52="Muy Alta",1,))))))</f>
        <v/>
      </c>
      <c r="J52" s="237"/>
      <c r="K52" s="219">
        <f>IF(NOT(ISERROR(MATCH(J52,'Tabla Impacto'!$B$221:$B$223,0))),'Tabla Impacto'!$F$223&amp;"Por favor no seleccionar los criterios de impacto(Afectación Económica o presupuestal y Pérdida Reputacional)",J52)</f>
        <v>0</v>
      </c>
      <c r="L52" s="234" t="str">
        <f>IF(OR(K52='Tabla Impacto'!$C$11,K52='Tabla Impacto'!$D$11),"Leve",IF(OR(K52='Tabla Impacto'!$C$12,K52='Tabla Impacto'!$D$12),"Menor",IF(OR(K52='Tabla Impacto'!$C$13,K52='Tabla Impacto'!$D$13),"Moderado",IF(OR(K52='Tabla Impacto'!$C$14,K52='Tabla Impacto'!$D$14),"Mayor",IF(OR(K52='Tabla Impacto'!$C$15,K52='Tabla Impacto'!$D$15),"Catastrófico","")))))</f>
        <v/>
      </c>
      <c r="M52" s="219" t="str">
        <f>IF(L52="","",IF(L52="Leve",0.2,IF(L52="Menor",0.4,IF(L52="Moderado",0.6,IF(L52="Mayor",0.8,IF(L52="Catastrófico",1,))))))</f>
        <v/>
      </c>
      <c r="N52" s="21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3"/>
      <c r="B53" s="226"/>
      <c r="C53" s="226"/>
      <c r="D53" s="226"/>
      <c r="E53" s="229"/>
      <c r="F53" s="226"/>
      <c r="G53" s="232"/>
      <c r="H53" s="235"/>
      <c r="I53" s="220"/>
      <c r="J53" s="238"/>
      <c r="K53" s="220">
        <f>IF(NOT(ISERROR(MATCH(J53,_xlfn.ANCHORARRAY(E64),0))),I66&amp;"Por favor no seleccionar los criterios de impacto",J53)</f>
        <v>0</v>
      </c>
      <c r="L53" s="235"/>
      <c r="M53" s="220"/>
      <c r="N53" s="21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3"/>
      <c r="B54" s="226"/>
      <c r="C54" s="226"/>
      <c r="D54" s="226"/>
      <c r="E54" s="229"/>
      <c r="F54" s="226"/>
      <c r="G54" s="232"/>
      <c r="H54" s="235"/>
      <c r="I54" s="220"/>
      <c r="J54" s="238"/>
      <c r="K54" s="220">
        <f>IF(NOT(ISERROR(MATCH(J54,_xlfn.ANCHORARRAY(E65),0))),I67&amp;"Por favor no seleccionar los criterios de impacto",J54)</f>
        <v>0</v>
      </c>
      <c r="L54" s="235"/>
      <c r="M54" s="220"/>
      <c r="N54" s="21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3"/>
      <c r="B55" s="226"/>
      <c r="C55" s="226"/>
      <c r="D55" s="226"/>
      <c r="E55" s="229"/>
      <c r="F55" s="226"/>
      <c r="G55" s="232"/>
      <c r="H55" s="235"/>
      <c r="I55" s="220"/>
      <c r="J55" s="238"/>
      <c r="K55" s="220">
        <f>IF(NOT(ISERROR(MATCH(J55,_xlfn.ANCHORARRAY(E66),0))),I68&amp;"Por favor no seleccionar los criterios de impacto",J55)</f>
        <v>0</v>
      </c>
      <c r="L55" s="235"/>
      <c r="M55" s="220"/>
      <c r="N55" s="21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3"/>
      <c r="B56" s="226"/>
      <c r="C56" s="226"/>
      <c r="D56" s="226"/>
      <c r="E56" s="229"/>
      <c r="F56" s="226"/>
      <c r="G56" s="232"/>
      <c r="H56" s="235"/>
      <c r="I56" s="220"/>
      <c r="J56" s="238"/>
      <c r="K56" s="220">
        <f>IF(NOT(ISERROR(MATCH(J56,_xlfn.ANCHORARRAY(E67),0))),I69&amp;"Por favor no seleccionar los criterios de impacto",J56)</f>
        <v>0</v>
      </c>
      <c r="L56" s="235"/>
      <c r="M56" s="220"/>
      <c r="N56" s="21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4"/>
      <c r="B57" s="227"/>
      <c r="C57" s="227"/>
      <c r="D57" s="227"/>
      <c r="E57" s="230"/>
      <c r="F57" s="227"/>
      <c r="G57" s="233"/>
      <c r="H57" s="236"/>
      <c r="I57" s="221"/>
      <c r="J57" s="239"/>
      <c r="K57" s="221">
        <f>IF(NOT(ISERROR(MATCH(J57,_xlfn.ANCHORARRAY(E68),0))),I70&amp;"Por favor no seleccionar los criterios de impacto",J57)</f>
        <v>0</v>
      </c>
      <c r="L57" s="236"/>
      <c r="M57" s="221"/>
      <c r="N57" s="21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2">
        <v>9</v>
      </c>
      <c r="B58" s="225"/>
      <c r="C58" s="225"/>
      <c r="D58" s="225"/>
      <c r="E58" s="228"/>
      <c r="F58" s="225"/>
      <c r="G58" s="231"/>
      <c r="H58" s="234" t="str">
        <f>IF(G58&lt;=0,"",IF(G58&lt;=2,"Muy Baja",IF(G58&lt;=24,"Baja",IF(G58&lt;=500,"Media",IF(G58&lt;=5000,"Alta","Muy Alta")))))</f>
        <v/>
      </c>
      <c r="I58" s="219" t="str">
        <f>IF(H58="","",IF(H58="Muy Baja",0.2,IF(H58="Baja",0.4,IF(H58="Media",0.6,IF(H58="Alta",0.8,IF(H58="Muy Alta",1,))))))</f>
        <v/>
      </c>
      <c r="J58" s="237"/>
      <c r="K58" s="219">
        <f>IF(NOT(ISERROR(MATCH(J58,'Tabla Impacto'!$B$221:$B$223,0))),'Tabla Impacto'!$F$223&amp;"Por favor no seleccionar los criterios de impacto(Afectación Económica o presupuestal y Pérdida Reputacional)",J58)</f>
        <v>0</v>
      </c>
      <c r="L58" s="234" t="str">
        <f>IF(OR(K58='Tabla Impacto'!$C$11,K58='Tabla Impacto'!$D$11),"Leve",IF(OR(K58='Tabla Impacto'!$C$12,K58='Tabla Impacto'!$D$12),"Menor",IF(OR(K58='Tabla Impacto'!$C$13,K58='Tabla Impacto'!$D$13),"Moderado",IF(OR(K58='Tabla Impacto'!$C$14,K58='Tabla Impacto'!$D$14),"Mayor",IF(OR(K58='Tabla Impacto'!$C$15,K58='Tabla Impacto'!$D$15),"Catastrófico","")))))</f>
        <v/>
      </c>
      <c r="M58" s="219" t="str">
        <f>IF(L58="","",IF(L58="Leve",0.2,IF(L58="Menor",0.4,IF(L58="Moderado",0.6,IF(L58="Mayor",0.8,IF(L58="Catastrófico",1,))))))</f>
        <v/>
      </c>
      <c r="N58" s="21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3"/>
      <c r="B59" s="226"/>
      <c r="C59" s="226"/>
      <c r="D59" s="226"/>
      <c r="E59" s="229"/>
      <c r="F59" s="226"/>
      <c r="G59" s="232"/>
      <c r="H59" s="235"/>
      <c r="I59" s="220"/>
      <c r="J59" s="238"/>
      <c r="K59" s="220">
        <f>IF(NOT(ISERROR(MATCH(J59,_xlfn.ANCHORARRAY(E70),0))),I72&amp;"Por favor no seleccionar los criterios de impacto",J59)</f>
        <v>0</v>
      </c>
      <c r="L59" s="235"/>
      <c r="M59" s="220"/>
      <c r="N59" s="21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3"/>
      <c r="B60" s="226"/>
      <c r="C60" s="226"/>
      <c r="D60" s="226"/>
      <c r="E60" s="229"/>
      <c r="F60" s="226"/>
      <c r="G60" s="232"/>
      <c r="H60" s="235"/>
      <c r="I60" s="220"/>
      <c r="J60" s="238"/>
      <c r="K60" s="220">
        <f>IF(NOT(ISERROR(MATCH(J60,_xlfn.ANCHORARRAY(E71),0))),I73&amp;"Por favor no seleccionar los criterios de impacto",J60)</f>
        <v>0</v>
      </c>
      <c r="L60" s="235"/>
      <c r="M60" s="220"/>
      <c r="N60" s="21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3"/>
      <c r="B61" s="226"/>
      <c r="C61" s="226"/>
      <c r="D61" s="226"/>
      <c r="E61" s="229"/>
      <c r="F61" s="226"/>
      <c r="G61" s="232"/>
      <c r="H61" s="235"/>
      <c r="I61" s="220"/>
      <c r="J61" s="238"/>
      <c r="K61" s="220">
        <f>IF(NOT(ISERROR(MATCH(J61,_xlfn.ANCHORARRAY(E72),0))),I74&amp;"Por favor no seleccionar los criterios de impacto",J61)</f>
        <v>0</v>
      </c>
      <c r="L61" s="235"/>
      <c r="M61" s="220"/>
      <c r="N61" s="21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3"/>
      <c r="B62" s="226"/>
      <c r="C62" s="226"/>
      <c r="D62" s="226"/>
      <c r="E62" s="229"/>
      <c r="F62" s="226"/>
      <c r="G62" s="232"/>
      <c r="H62" s="235"/>
      <c r="I62" s="220"/>
      <c r="J62" s="238"/>
      <c r="K62" s="220">
        <f>IF(NOT(ISERROR(MATCH(J62,_xlfn.ANCHORARRAY(E73),0))),I75&amp;"Por favor no seleccionar los criterios de impacto",J62)</f>
        <v>0</v>
      </c>
      <c r="L62" s="235"/>
      <c r="M62" s="220"/>
      <c r="N62" s="21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4"/>
      <c r="B63" s="227"/>
      <c r="C63" s="227"/>
      <c r="D63" s="227"/>
      <c r="E63" s="230"/>
      <c r="F63" s="227"/>
      <c r="G63" s="233"/>
      <c r="H63" s="236"/>
      <c r="I63" s="221"/>
      <c r="J63" s="239"/>
      <c r="K63" s="221">
        <f>IF(NOT(ISERROR(MATCH(J63,_xlfn.ANCHORARRAY(E74),0))),I76&amp;"Por favor no seleccionar los criterios de impacto",J63)</f>
        <v>0</v>
      </c>
      <c r="L63" s="236"/>
      <c r="M63" s="221"/>
      <c r="N63" s="21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2">
        <v>10</v>
      </c>
      <c r="B64" s="225"/>
      <c r="C64" s="225"/>
      <c r="D64" s="225"/>
      <c r="E64" s="228"/>
      <c r="F64" s="225"/>
      <c r="G64" s="231"/>
      <c r="H64" s="234" t="str">
        <f>IF(G64&lt;=0,"",IF(G64&lt;=2,"Muy Baja",IF(G64&lt;=24,"Baja",IF(G64&lt;=500,"Media",IF(G64&lt;=5000,"Alta","Muy Alta")))))</f>
        <v/>
      </c>
      <c r="I64" s="219" t="str">
        <f>IF(H64="","",IF(H64="Muy Baja",0.2,IF(H64="Baja",0.4,IF(H64="Media",0.6,IF(H64="Alta",0.8,IF(H64="Muy Alta",1,))))))</f>
        <v/>
      </c>
      <c r="J64" s="237"/>
      <c r="K64" s="219">
        <f>IF(NOT(ISERROR(MATCH(J64,'Tabla Impacto'!$B$221:$B$223,0))),'Tabla Impacto'!$F$223&amp;"Por favor no seleccionar los criterios de impacto(Afectación Económica o presupuestal y Pérdida Reputacional)",J64)</f>
        <v>0</v>
      </c>
      <c r="L64" s="234" t="str">
        <f>IF(OR(K64='Tabla Impacto'!$C$11,K64='Tabla Impacto'!$D$11),"Leve",IF(OR(K64='Tabla Impacto'!$C$12,K64='Tabla Impacto'!$D$12),"Menor",IF(OR(K64='Tabla Impacto'!$C$13,K64='Tabla Impacto'!$D$13),"Moderado",IF(OR(K64='Tabla Impacto'!$C$14,K64='Tabla Impacto'!$D$14),"Mayor",IF(OR(K64='Tabla Impacto'!$C$15,K64='Tabla Impacto'!$D$15),"Catastrófico","")))))</f>
        <v/>
      </c>
      <c r="M64" s="219" t="str">
        <f>IF(L64="","",IF(L64="Leve",0.2,IF(L64="Menor",0.4,IF(L64="Moderado",0.6,IF(L64="Mayor",0.8,IF(L64="Catastrófico",1,))))))</f>
        <v/>
      </c>
      <c r="N64" s="21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3"/>
      <c r="B65" s="226"/>
      <c r="C65" s="226"/>
      <c r="D65" s="226"/>
      <c r="E65" s="229"/>
      <c r="F65" s="226"/>
      <c r="G65" s="232"/>
      <c r="H65" s="235"/>
      <c r="I65" s="220"/>
      <c r="J65" s="238"/>
      <c r="K65" s="220">
        <f>IF(NOT(ISERROR(MATCH(J65,_xlfn.ANCHORARRAY(E76),0))),I78&amp;"Por favor no seleccionar los criterios de impacto",J65)</f>
        <v>0</v>
      </c>
      <c r="L65" s="235"/>
      <c r="M65" s="220"/>
      <c r="N65" s="21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23"/>
      <c r="B66" s="226"/>
      <c r="C66" s="226"/>
      <c r="D66" s="226"/>
      <c r="E66" s="229"/>
      <c r="F66" s="226"/>
      <c r="G66" s="232"/>
      <c r="H66" s="235"/>
      <c r="I66" s="220"/>
      <c r="J66" s="238"/>
      <c r="K66" s="220">
        <f>IF(NOT(ISERROR(MATCH(J66,_xlfn.ANCHORARRAY(E77),0))),I79&amp;"Por favor no seleccionar los criterios de impacto",J66)</f>
        <v>0</v>
      </c>
      <c r="L66" s="235"/>
      <c r="M66" s="220"/>
      <c r="N66" s="21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23"/>
      <c r="B67" s="226"/>
      <c r="C67" s="226"/>
      <c r="D67" s="226"/>
      <c r="E67" s="229"/>
      <c r="F67" s="226"/>
      <c r="G67" s="232"/>
      <c r="H67" s="235"/>
      <c r="I67" s="220"/>
      <c r="J67" s="238"/>
      <c r="K67" s="220">
        <f>IF(NOT(ISERROR(MATCH(J67,_xlfn.ANCHORARRAY(E78),0))),I80&amp;"Por favor no seleccionar los criterios de impacto",J67)</f>
        <v>0</v>
      </c>
      <c r="L67" s="235"/>
      <c r="M67" s="220"/>
      <c r="N67" s="21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23"/>
      <c r="B68" s="226"/>
      <c r="C68" s="226"/>
      <c r="D68" s="226"/>
      <c r="E68" s="229"/>
      <c r="F68" s="226"/>
      <c r="G68" s="232"/>
      <c r="H68" s="235"/>
      <c r="I68" s="220"/>
      <c r="J68" s="238"/>
      <c r="K68" s="220">
        <f>IF(NOT(ISERROR(MATCH(J68,_xlfn.ANCHORARRAY(E79),0))),I81&amp;"Por favor no seleccionar los criterios de impacto",J68)</f>
        <v>0</v>
      </c>
      <c r="L68" s="235"/>
      <c r="M68" s="220"/>
      <c r="N68" s="21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24"/>
      <c r="B69" s="227"/>
      <c r="C69" s="227"/>
      <c r="D69" s="227"/>
      <c r="E69" s="230"/>
      <c r="F69" s="227"/>
      <c r="G69" s="233"/>
      <c r="H69" s="236"/>
      <c r="I69" s="221"/>
      <c r="J69" s="239"/>
      <c r="K69" s="221">
        <f>IF(NOT(ISERROR(MATCH(J69,_xlfn.ANCHORARRAY(E80),0))),I82&amp;"Por favor no seleccionar los criterios de impacto",J69)</f>
        <v>0</v>
      </c>
      <c r="L69" s="236"/>
      <c r="M69" s="221"/>
      <c r="N69" s="21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40" t="s">
        <v>131</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629" priority="231" operator="equal">
      <formula>"Muy Baja"</formula>
    </cfRule>
    <cfRule type="cellIs" dxfId="628" priority="227" operator="equal">
      <formula>"Muy Alta"</formula>
    </cfRule>
    <cfRule type="cellIs" dxfId="627" priority="230" operator="equal">
      <formula>"Baja"</formula>
    </cfRule>
    <cfRule type="cellIs" dxfId="626" priority="229" operator="equal">
      <formula>"Media"</formula>
    </cfRule>
    <cfRule type="cellIs" dxfId="625" priority="228" operator="equal">
      <formula>"Alta"</formula>
    </cfRule>
  </conditionalFormatting>
  <conditionalFormatting sqref="H22">
    <cfRule type="cellIs" dxfId="624" priority="182" operator="equal">
      <formula>"Alta"</formula>
    </cfRule>
    <cfRule type="cellIs" dxfId="623" priority="185" operator="equal">
      <formula>"Muy Baja"</formula>
    </cfRule>
    <cfRule type="cellIs" dxfId="622" priority="181" operator="equal">
      <formula>"Muy Alta"</formula>
    </cfRule>
    <cfRule type="cellIs" dxfId="621" priority="184" operator="equal">
      <formula>"Baja"</formula>
    </cfRule>
    <cfRule type="cellIs" dxfId="620" priority="183" operator="equal">
      <formula>"Media"</formula>
    </cfRule>
  </conditionalFormatting>
  <conditionalFormatting sqref="H28">
    <cfRule type="cellIs" dxfId="619" priority="162" operator="equal">
      <formula>"Muy Baja"</formula>
    </cfRule>
    <cfRule type="cellIs" dxfId="618" priority="160" operator="equal">
      <formula>"Media"</formula>
    </cfRule>
    <cfRule type="cellIs" dxfId="617" priority="158" operator="equal">
      <formula>"Muy Alta"</formula>
    </cfRule>
    <cfRule type="cellIs" dxfId="616" priority="159" operator="equal">
      <formula>"Alta"</formula>
    </cfRule>
    <cfRule type="cellIs" dxfId="615" priority="161" operator="equal">
      <formula>"Baja"</formula>
    </cfRule>
  </conditionalFormatting>
  <conditionalFormatting sqref="H34">
    <cfRule type="cellIs" dxfId="614" priority="136" operator="equal">
      <formula>"Alta"</formula>
    </cfRule>
    <cfRule type="cellIs" dxfId="613" priority="135" operator="equal">
      <formula>"Muy Alta"</formula>
    </cfRule>
    <cfRule type="cellIs" dxfId="612" priority="137" operator="equal">
      <formula>"Media"</formula>
    </cfRule>
    <cfRule type="cellIs" dxfId="611" priority="138" operator="equal">
      <formula>"Baja"</formula>
    </cfRule>
    <cfRule type="cellIs" dxfId="610" priority="139" operator="equal">
      <formula>"Muy Baja"</formula>
    </cfRule>
  </conditionalFormatting>
  <conditionalFormatting sqref="H40">
    <cfRule type="cellIs" dxfId="609" priority="112" operator="equal">
      <formula>"Muy Alta"</formula>
    </cfRule>
    <cfRule type="cellIs" dxfId="608" priority="114" operator="equal">
      <formula>"Media"</formula>
    </cfRule>
    <cfRule type="cellIs" dxfId="607" priority="116" operator="equal">
      <formula>"Muy Baja"</formula>
    </cfRule>
    <cfRule type="cellIs" dxfId="606" priority="115" operator="equal">
      <formula>"Baja"</formula>
    </cfRule>
    <cfRule type="cellIs" dxfId="605" priority="113" operator="equal">
      <formula>"Alta"</formula>
    </cfRule>
  </conditionalFormatting>
  <conditionalFormatting sqref="H46">
    <cfRule type="cellIs" dxfId="604" priority="93" operator="equal">
      <formula>"Muy Baja"</formula>
    </cfRule>
    <cfRule type="cellIs" dxfId="603" priority="89" operator="equal">
      <formula>"Muy Alta"</formula>
    </cfRule>
    <cfRule type="cellIs" dxfId="602" priority="90" operator="equal">
      <formula>"Alta"</formula>
    </cfRule>
    <cfRule type="cellIs" dxfId="601" priority="91" operator="equal">
      <formula>"Media"</formula>
    </cfRule>
    <cfRule type="cellIs" dxfId="600" priority="92" operator="equal">
      <formula>"Baja"</formula>
    </cfRule>
  </conditionalFormatting>
  <conditionalFormatting sqref="H52">
    <cfRule type="cellIs" dxfId="599" priority="66" operator="equal">
      <formula>"Muy Alta"</formula>
    </cfRule>
    <cfRule type="cellIs" dxfId="598" priority="68" operator="equal">
      <formula>"Media"</formula>
    </cfRule>
    <cfRule type="cellIs" dxfId="597" priority="69" operator="equal">
      <formula>"Baja"</formula>
    </cfRule>
    <cfRule type="cellIs" dxfId="596" priority="70" operator="equal">
      <formula>"Muy Baja"</formula>
    </cfRule>
    <cfRule type="cellIs" dxfId="595" priority="67" operator="equal">
      <formula>"Alta"</formula>
    </cfRule>
  </conditionalFormatting>
  <conditionalFormatting sqref="H58">
    <cfRule type="cellIs" dxfId="594" priority="46" operator="equal">
      <formula>"Baja"</formula>
    </cfRule>
    <cfRule type="cellIs" dxfId="593" priority="43" operator="equal">
      <formula>"Muy Alta"</formula>
    </cfRule>
    <cfRule type="cellIs" dxfId="592" priority="44" operator="equal">
      <formula>"Alta"</formula>
    </cfRule>
    <cfRule type="cellIs" dxfId="591" priority="45" operator="equal">
      <formula>"Media"</formula>
    </cfRule>
    <cfRule type="cellIs" dxfId="590" priority="47" operator="equal">
      <formula>"Muy Baja"</formula>
    </cfRule>
  </conditionalFormatting>
  <conditionalFormatting sqref="H64">
    <cfRule type="cellIs" dxfId="589" priority="24" operator="equal">
      <formula>"Muy Baja"</formula>
    </cfRule>
    <cfRule type="cellIs" dxfId="588" priority="20" operator="equal">
      <formula>"Muy Alta"</formula>
    </cfRule>
    <cfRule type="cellIs" dxfId="587" priority="23" operator="equal">
      <formula>"Baja"</formula>
    </cfRule>
    <cfRule type="cellIs" dxfId="586" priority="22" operator="equal">
      <formula>"Media"</formula>
    </cfRule>
    <cfRule type="cellIs" dxfId="585" priority="21" operator="equal">
      <formula>"Alta"</formula>
    </cfRule>
  </conditionalFormatting>
  <conditionalFormatting sqref="K10:K69">
    <cfRule type="containsText" dxfId="584" priority="1" operator="containsText" text="❌">
      <formula>NOT(ISERROR(SEARCH("❌",K10)))</formula>
    </cfRule>
  </conditionalFormatting>
  <conditionalFormatting sqref="L10 L16 L22 L28 L34 L40 L46 L52 L58 L64">
    <cfRule type="cellIs" dxfId="583" priority="226" operator="equal">
      <formula>"Leve"</formula>
    </cfRule>
    <cfRule type="cellIs" dxfId="582" priority="222" operator="equal">
      <formula>"Catastrófico"</formula>
    </cfRule>
    <cfRule type="cellIs" dxfId="581" priority="223" operator="equal">
      <formula>"Mayor"</formula>
    </cfRule>
    <cfRule type="cellIs" dxfId="580" priority="224" operator="equal">
      <formula>"Moderado"</formula>
    </cfRule>
    <cfRule type="cellIs" dxfId="579" priority="225" operator="equal">
      <formula>"Menor"</formula>
    </cfRule>
  </conditionalFormatting>
  <conditionalFormatting sqref="N10">
    <cfRule type="cellIs" dxfId="578" priority="221" operator="equal">
      <formula>"Bajo"</formula>
    </cfRule>
    <cfRule type="cellIs" dxfId="577" priority="218" operator="equal">
      <formula>"Extremo"</formula>
    </cfRule>
    <cfRule type="cellIs" dxfId="576" priority="219" operator="equal">
      <formula>"Alto"</formula>
    </cfRule>
    <cfRule type="cellIs" dxfId="575" priority="220" operator="equal">
      <formula>"Moderado"</formula>
    </cfRule>
  </conditionalFormatting>
  <conditionalFormatting sqref="N16">
    <cfRule type="cellIs" dxfId="574" priority="200" operator="equal">
      <formula>"Extremo"</formula>
    </cfRule>
    <cfRule type="cellIs" dxfId="573" priority="203" operator="equal">
      <formula>"Bajo"</formula>
    </cfRule>
    <cfRule type="cellIs" dxfId="572" priority="202" operator="equal">
      <formula>"Moderado"</formula>
    </cfRule>
    <cfRule type="cellIs" dxfId="571" priority="201" operator="equal">
      <formula>"Alto"</formula>
    </cfRule>
  </conditionalFormatting>
  <conditionalFormatting sqref="N22">
    <cfRule type="cellIs" dxfId="570" priority="180" operator="equal">
      <formula>"Bajo"</formula>
    </cfRule>
    <cfRule type="cellIs" dxfId="569" priority="177" operator="equal">
      <formula>"Extremo"</formula>
    </cfRule>
    <cfRule type="cellIs" dxfId="568" priority="178" operator="equal">
      <formula>"Alto"</formula>
    </cfRule>
    <cfRule type="cellIs" dxfId="567" priority="179" operator="equal">
      <formula>"Moderado"</formula>
    </cfRule>
  </conditionalFormatting>
  <conditionalFormatting sqref="N28">
    <cfRule type="cellIs" dxfId="566" priority="154" operator="equal">
      <formula>"Extremo"</formula>
    </cfRule>
    <cfRule type="cellIs" dxfId="565" priority="155" operator="equal">
      <formula>"Alto"</formula>
    </cfRule>
    <cfRule type="cellIs" dxfId="564" priority="156" operator="equal">
      <formula>"Moderado"</formula>
    </cfRule>
    <cfRule type="cellIs" dxfId="563" priority="157" operator="equal">
      <formula>"Bajo"</formula>
    </cfRule>
  </conditionalFormatting>
  <conditionalFormatting sqref="N34">
    <cfRule type="cellIs" dxfId="562" priority="132" operator="equal">
      <formula>"Alto"</formula>
    </cfRule>
    <cfRule type="cellIs" dxfId="561" priority="131" operator="equal">
      <formula>"Extremo"</formula>
    </cfRule>
    <cfRule type="cellIs" dxfId="560" priority="133" operator="equal">
      <formula>"Moderado"</formula>
    </cfRule>
    <cfRule type="cellIs" dxfId="559" priority="134" operator="equal">
      <formula>"Bajo"</formula>
    </cfRule>
  </conditionalFormatting>
  <conditionalFormatting sqref="N40">
    <cfRule type="cellIs" dxfId="558" priority="110" operator="equal">
      <formula>"Moderado"</formula>
    </cfRule>
    <cfRule type="cellIs" dxfId="557" priority="109" operator="equal">
      <formula>"Alto"</formula>
    </cfRule>
    <cfRule type="cellIs" dxfId="556" priority="111" operator="equal">
      <formula>"Bajo"</formula>
    </cfRule>
    <cfRule type="cellIs" dxfId="555" priority="108" operator="equal">
      <formula>"Extremo"</formula>
    </cfRule>
  </conditionalFormatting>
  <conditionalFormatting sqref="N46">
    <cfRule type="cellIs" dxfId="554" priority="88" operator="equal">
      <formula>"Bajo"</formula>
    </cfRule>
    <cfRule type="cellIs" dxfId="553" priority="87" operator="equal">
      <formula>"Moderado"</formula>
    </cfRule>
    <cfRule type="cellIs" dxfId="552" priority="86" operator="equal">
      <formula>"Alto"</formula>
    </cfRule>
    <cfRule type="cellIs" dxfId="551" priority="85" operator="equal">
      <formula>"Extremo"</formula>
    </cfRule>
  </conditionalFormatting>
  <conditionalFormatting sqref="N52">
    <cfRule type="cellIs" dxfId="550" priority="62" operator="equal">
      <formula>"Extremo"</formula>
    </cfRule>
    <cfRule type="cellIs" dxfId="549" priority="63" operator="equal">
      <formula>"Alto"</formula>
    </cfRule>
    <cfRule type="cellIs" dxfId="548" priority="65" operator="equal">
      <formula>"Bajo"</formula>
    </cfRule>
    <cfRule type="cellIs" dxfId="547" priority="64" operator="equal">
      <formula>"Moderado"</formula>
    </cfRule>
  </conditionalFormatting>
  <conditionalFormatting sqref="N58">
    <cfRule type="cellIs" dxfId="546" priority="39" operator="equal">
      <formula>"Extremo"</formula>
    </cfRule>
    <cfRule type="cellIs" dxfId="545" priority="40" operator="equal">
      <formula>"Alto"</formula>
    </cfRule>
    <cfRule type="cellIs" dxfId="544" priority="42" operator="equal">
      <formula>"Bajo"</formula>
    </cfRule>
    <cfRule type="cellIs" dxfId="543" priority="41" operator="equal">
      <formula>"Moderado"</formula>
    </cfRule>
  </conditionalFormatting>
  <conditionalFormatting sqref="N64">
    <cfRule type="cellIs" dxfId="542" priority="16" operator="equal">
      <formula>"Extremo"</formula>
    </cfRule>
    <cfRule type="cellIs" dxfId="541" priority="19" operator="equal">
      <formula>"Bajo"</formula>
    </cfRule>
    <cfRule type="cellIs" dxfId="540" priority="18" operator="equal">
      <formula>"Moderado"</formula>
    </cfRule>
    <cfRule type="cellIs" dxfId="539" priority="17" operator="equal">
      <formula>"Alto"</formula>
    </cfRule>
  </conditionalFormatting>
  <conditionalFormatting sqref="Y10:Y69">
    <cfRule type="cellIs" dxfId="538" priority="15" operator="equal">
      <formula>"Muy Baja"</formula>
    </cfRule>
    <cfRule type="cellIs" dxfId="537" priority="13" operator="equal">
      <formula>"Media"</formula>
    </cfRule>
    <cfRule type="cellIs" dxfId="536" priority="12" operator="equal">
      <formula>"Alta"</formula>
    </cfRule>
    <cfRule type="cellIs" dxfId="535" priority="11" operator="equal">
      <formula>"Muy Alta"</formula>
    </cfRule>
    <cfRule type="cellIs" dxfId="534" priority="14" operator="equal">
      <formula>"Baja"</formula>
    </cfRule>
  </conditionalFormatting>
  <conditionalFormatting sqref="AA10:AA69">
    <cfRule type="cellIs" dxfId="533" priority="10" operator="equal">
      <formula>"Leve"</formula>
    </cfRule>
    <cfRule type="cellIs" dxfId="532" priority="9" operator="equal">
      <formula>"Menor"</formula>
    </cfRule>
    <cfRule type="cellIs" dxfId="531" priority="7" operator="equal">
      <formula>"Mayor"</formula>
    </cfRule>
    <cfRule type="cellIs" dxfId="530" priority="6" operator="equal">
      <formula>"Catastrófico"</formula>
    </cfRule>
    <cfRule type="cellIs" dxfId="529" priority="8" operator="equal">
      <formula>"Moderado"</formula>
    </cfRule>
  </conditionalFormatting>
  <conditionalFormatting sqref="AC10:AC69">
    <cfRule type="cellIs" dxfId="528" priority="2" operator="equal">
      <formula>"Extremo"</formula>
    </cfRule>
    <cfRule type="cellIs" dxfId="527" priority="5" operator="equal">
      <formula>"Bajo"</formula>
    </cfRule>
    <cfRule type="cellIs" dxfId="526" priority="4" operator="equal">
      <formula>"Moderado"</formula>
    </cfRule>
    <cfRule type="cellIs" dxfId="525" priority="3" operator="equal">
      <formula>"Alto"</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r:uid="{00000000-0002-0000-0800-000000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800-000001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800-000002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800-000003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800-000004000000}">
          <x14:formula1>
            <xm:f>IF(OR(AD10='Opciones Tratamiento'!$B$2,AD10='Opciones Tratamiento'!$B$3,AD10='Opciones Tratamiento'!$B$4),ISBLANK(AD10),ISTEXT(AD10))</xm:f>
          </x14:formula1>
          <xm:sqref>AE10:AE69</xm:sqref>
        </x14:dataValidation>
        <x14:dataValidation type="list" allowBlank="1" showInputMessage="1" showErrorMessage="1" xr:uid="{00000000-0002-0000-0800-000005000000}">
          <x14:formula1>
            <xm:f>'Tabla Impacto'!$F$210:$F$221</xm:f>
          </x14:formula1>
          <xm:sqref>J10:J69</xm:sqref>
        </x14:dataValidation>
        <x14:dataValidation type="list" allowBlank="1" showInputMessage="1" showErrorMessage="1" xr:uid="{00000000-0002-0000-0800-000006000000}">
          <x14:formula1>
            <xm:f>'Opciones Tratamiento'!$B$2:$B$5</xm:f>
          </x14:formula1>
          <xm:sqref>AD10:AD69</xm:sqref>
        </x14:dataValidation>
        <x14:dataValidation type="list" allowBlank="1" showInputMessage="1" showErrorMessage="1" xr:uid="{00000000-0002-0000-0800-000007000000}">
          <x14:formula1>
            <xm:f>'Opciones Tratamiento'!$E$2:$E$4</xm:f>
          </x14:formula1>
          <xm:sqref>B10:B69</xm:sqref>
        </x14:dataValidation>
        <x14:dataValidation type="list" allowBlank="1" showInputMessage="1" showErrorMessage="1" xr:uid="{00000000-0002-0000-0800-000008000000}">
          <x14:formula1>
            <xm:f>'Opciones Tratamiento'!$B$13:$B$19</xm:f>
          </x14:formula1>
          <xm:sqref>F10:F69</xm:sqref>
        </x14:dataValidation>
        <x14:dataValidation type="list" allowBlank="1" showInputMessage="1" showErrorMessage="1" xr:uid="{00000000-0002-0000-0800-000009000000}">
          <x14:formula1>
            <xm:f>'Tabla Valoración controles'!$D$13:$D$14</xm:f>
          </x14:formula1>
          <xm:sqref>W10:W69</xm:sqref>
        </x14:dataValidation>
        <x14:dataValidation type="list" allowBlank="1" showInputMessage="1" showErrorMessage="1" xr:uid="{00000000-0002-0000-0800-00000A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800-00000B000000}">
          <x14:formula1>
            <xm:f>'Tabla Valoración controles'!$D$11:$D$12</xm:f>
          </x14:formula1>
          <xm:sqref>V10:V69</xm:sqref>
        </x14:dataValidation>
        <x14:dataValidation type="list" allowBlank="1" showInputMessage="1" showErrorMessage="1" xr:uid="{00000000-0002-0000-0800-00000C000000}">
          <x14:formula1>
            <xm:f>'Tabla Valoración controles'!$D$9:$D$10</xm:f>
          </x14:formula1>
          <xm:sqref>U10:U69</xm:sqref>
        </x14:dataValidation>
        <x14:dataValidation type="list" allowBlank="1" showInputMessage="1" showErrorMessage="1" xr:uid="{00000000-0002-0000-0800-00000D000000}">
          <x14:formula1>
            <xm:f>'Tabla Valoración controles'!$D$7:$D$8</xm:f>
          </x14:formula1>
          <xm:sqref>S10:S69</xm:sqref>
        </x14:dataValidation>
        <x14:dataValidation type="list" allowBlank="1" showInputMessage="1" showErrorMessage="1" xr:uid="{00000000-0002-0000-0800-00000E000000}">
          <x14:formula1>
            <xm:f>'Tabla Valoración controles'!$D$4:$D$6</xm:f>
          </x14:formula1>
          <xm:sqref>R10:R69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Intructivo</vt:lpstr>
      <vt:lpstr>DIRECCIONAMIENTO ESTRATEGICO</vt:lpstr>
      <vt:lpstr>DEPORTE ESTUDIANTIL Y F</vt:lpstr>
      <vt:lpstr>DEPORTE ASOCIADO</vt:lpstr>
      <vt:lpstr>DEPORTE DE ALTO REN</vt:lpstr>
      <vt:lpstr>DEPORTE SOCIAL Y C</vt:lpstr>
      <vt:lpstr>GESTION DE TH</vt:lpstr>
      <vt:lpstr>ADMINISTRATIVO Y FINANCIERO</vt:lpstr>
      <vt:lpstr>ADQUISICION  B Y S</vt:lpstr>
      <vt:lpstr>GESTION JURIDICA</vt:lpstr>
      <vt:lpstr>COMUNICACIONES INSTITUCIONALES</vt:lpstr>
      <vt:lpstr>GESTION DOCUMENTAL</vt:lpstr>
      <vt:lpstr>GESTION INTEGRAL</vt:lpstr>
      <vt:lpstr>CONTROL INTERNO </vt:lpstr>
      <vt:lpstr>Matriz Calor Inherente</vt:lpstr>
      <vt:lpstr>Matriz Calor Residual</vt:lpstr>
      <vt:lpstr>Tabla probabilidad</vt:lpstr>
      <vt:lpstr>Tabla Impacto</vt:lpstr>
      <vt:lpstr>Tabla Valoración controles</vt:lpstr>
      <vt:lpstr>Opciones Tratamiento</vt:lpstr>
      <vt:lpstr>Hoja1</vt:lpstr>
      <vt:lpstr>'DIRECCIONAMIENTO ESTRATEGICO'!Área_de_impresión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piloto</cp:lastModifiedBy>
  <cp:lastPrinted>2021-04-30T04:47:43Z</cp:lastPrinted>
  <dcterms:created xsi:type="dcterms:W3CDTF">2020-03-24T23:12:47Z</dcterms:created>
  <dcterms:modified xsi:type="dcterms:W3CDTF">2023-07-19T19:02:44Z</dcterms:modified>
</cp:coreProperties>
</file>